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Z:\02 TC-Projects\02 Projects &amp; WGs\Additive Manufacturing\AM Equipment Evaluation\Collaboration with ETN Members\cost estimate\"/>
    </mc:Choice>
  </mc:AlternateContent>
  <xr:revisionPtr revIDLastSave="0" documentId="13_ncr:1_{C638B941-CB65-4D88-AC79-9F48A62EA7E3}" xr6:coauthVersionLast="47" xr6:coauthVersionMax="47" xr10:uidLastSave="{00000000-0000-0000-0000-000000000000}"/>
  <bookViews>
    <workbookView minimized="1" xWindow="4840" yWindow="5670" windowWidth="6440" windowHeight="3380" xr2:uid="{00000000-000D-0000-FFFF-FFFF00000000}"/>
  </bookViews>
  <sheets>
    <sheet name="ETN AM Benchmark Initiative" sheetId="2" r:id="rId1"/>
    <sheet name="1. Third Party" sheetId="3" r:id="rId2"/>
    <sheet name="2. Testing Program" sheetId="4" r:id="rId3"/>
  </sheets>
  <definedNames>
    <definedName name="NOK_to_EUR" localSheetId="1">'1. Third Party'!$O$7</definedName>
    <definedName name="NOK_to_EUR">'ETN AM Benchmark Initiative'!#REF!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2" l="1"/>
  <c r="E6" i="2"/>
  <c r="J13" i="3"/>
  <c r="J6" i="3"/>
  <c r="C35" i="3"/>
  <c r="C33" i="3"/>
  <c r="C25" i="3"/>
  <c r="D16" i="2"/>
  <c r="D15" i="2"/>
  <c r="D14" i="2"/>
  <c r="M8" i="4"/>
  <c r="I7" i="4"/>
  <c r="G7" i="4"/>
  <c r="F7" i="4"/>
  <c r="F8" i="4" s="1"/>
  <c r="C7" i="4"/>
  <c r="D47" i="3"/>
  <c r="D46" i="3"/>
  <c r="H22" i="3"/>
  <c r="I20" i="3"/>
  <c r="I22" i="3" s="1"/>
  <c r="H20" i="3"/>
  <c r="G20" i="3"/>
  <c r="G22" i="3" s="1"/>
  <c r="F20" i="3"/>
  <c r="F22" i="3" s="1"/>
  <c r="E20" i="3"/>
  <c r="E22" i="3" s="1"/>
  <c r="D20" i="3"/>
  <c r="D22" i="3" s="1"/>
  <c r="C20" i="3"/>
  <c r="C22" i="3" s="1"/>
  <c r="I16" i="3"/>
  <c r="I18" i="3" s="1"/>
  <c r="H16" i="3"/>
  <c r="H18" i="3" s="1"/>
  <c r="G16" i="3"/>
  <c r="G18" i="3" s="1"/>
  <c r="F16" i="3"/>
  <c r="F18" i="3" s="1"/>
  <c r="E16" i="3"/>
  <c r="E18" i="3" s="1"/>
  <c r="D16" i="3"/>
  <c r="D18" i="3" s="1"/>
  <c r="C16" i="3"/>
  <c r="C18" i="3" s="1"/>
  <c r="I12" i="3"/>
  <c r="H12" i="3"/>
  <c r="H13" i="3" s="1"/>
  <c r="G12" i="3"/>
  <c r="F12" i="3"/>
  <c r="E12" i="3"/>
  <c r="D12" i="3"/>
  <c r="C12" i="3"/>
  <c r="D36" i="3" l="1"/>
  <c r="H36" i="3"/>
  <c r="F34" i="3"/>
  <c r="F28" i="3"/>
  <c r="F36" i="3"/>
  <c r="G34" i="3"/>
  <c r="C36" i="3"/>
  <c r="C28" i="3"/>
  <c r="D34" i="3"/>
  <c r="D37" i="3" s="1"/>
  <c r="H34" i="3"/>
  <c r="C34" i="3"/>
  <c r="G36" i="3"/>
  <c r="G28" i="3"/>
  <c r="E34" i="3"/>
  <c r="I34" i="3"/>
  <c r="E28" i="3"/>
  <c r="E36" i="3"/>
  <c r="I28" i="3"/>
  <c r="I36" i="3"/>
  <c r="C13" i="3"/>
  <c r="D28" i="3"/>
  <c r="H28" i="3"/>
  <c r="J36" i="3" l="1"/>
  <c r="K36" i="3" s="1"/>
  <c r="F37" i="3"/>
  <c r="H37" i="3"/>
  <c r="E37" i="3"/>
  <c r="G37" i="3"/>
  <c r="C37" i="3"/>
  <c r="I37" i="3"/>
  <c r="K13" i="3"/>
  <c r="H38" i="3" l="1"/>
  <c r="D8" i="2" s="1"/>
  <c r="C38" i="3"/>
  <c r="C8" i="2" l="1"/>
  <c r="J38" i="3"/>
  <c r="K38" i="3" s="1"/>
  <c r="E8" i="2" l="1"/>
  <c r="F8" i="2" s="1"/>
  <c r="D19" i="2"/>
  <c r="D18" i="2"/>
  <c r="I26" i="3"/>
  <c r="I29" i="3" s="1"/>
  <c r="H26" i="3"/>
  <c r="H29" i="3" s="1"/>
  <c r="G26" i="3"/>
  <c r="G29" i="3" s="1"/>
  <c r="D26" i="3"/>
  <c r="D29" i="3" s="1"/>
  <c r="E26" i="3"/>
  <c r="E29" i="3" s="1"/>
  <c r="C26" i="3"/>
  <c r="C29" i="3" s="1"/>
  <c r="F26" i="3"/>
  <c r="F29" i="3" s="1"/>
  <c r="C30" i="3" l="1"/>
  <c r="C7" i="2" s="1"/>
  <c r="H30" i="3"/>
  <c r="D7" i="2" s="1"/>
  <c r="E7" i="2" l="1"/>
  <c r="F7" i="2" s="1"/>
  <c r="J30" i="3"/>
  <c r="K30" i="3"/>
  <c r="F9" i="2" l="1"/>
  <c r="C39" i="2"/>
  <c r="C44" i="2"/>
  <c r="C33" i="2"/>
  <c r="C41" i="2"/>
  <c r="C43" i="2"/>
  <c r="C35" i="2"/>
  <c r="C40" i="2"/>
  <c r="C47" i="2"/>
  <c r="C34" i="2"/>
  <c r="C48" i="2"/>
  <c r="C45" i="2"/>
  <c r="C36" i="2"/>
  <c r="C37" i="2"/>
  <c r="C42" i="2"/>
  <c r="C49" i="2"/>
  <c r="C31" i="2"/>
  <c r="C46" i="2"/>
  <c r="C32" i="2"/>
  <c r="C50" i="2"/>
  <c r="C38" i="2"/>
  <c r="D46" i="2" l="1"/>
  <c r="E46" i="2" s="1"/>
  <c r="D49" i="2"/>
  <c r="E49" i="2" s="1"/>
  <c r="D39" i="2"/>
  <c r="E39" i="2" s="1"/>
  <c r="D40" i="2"/>
  <c r="E40" i="2" s="1"/>
  <c r="D43" i="2"/>
  <c r="E43" i="2" s="1"/>
  <c r="D41" i="2"/>
  <c r="E41" i="2" s="1"/>
  <c r="D33" i="2"/>
  <c r="E33" i="2" s="1"/>
  <c r="D37" i="2"/>
  <c r="E37" i="2" s="1"/>
  <c r="D32" i="2"/>
  <c r="E32" i="2" s="1"/>
  <c r="D31" i="2"/>
  <c r="E31" i="2" s="1"/>
  <c r="D42" i="2"/>
  <c r="E42" i="2" s="1"/>
  <c r="D38" i="2"/>
  <c r="E38" i="2" s="1"/>
  <c r="D47" i="2"/>
  <c r="E47" i="2" s="1"/>
  <c r="D35" i="2"/>
  <c r="E35" i="2" s="1"/>
  <c r="D36" i="2"/>
  <c r="E36" i="2" s="1"/>
  <c r="D34" i="2"/>
  <c r="E34" i="2" s="1"/>
  <c r="D45" i="2"/>
  <c r="E45" i="2" s="1"/>
  <c r="D48" i="2"/>
  <c r="E48" i="2" s="1"/>
  <c r="D44" i="2"/>
  <c r="E44" i="2" s="1"/>
  <c r="D50" i="2"/>
  <c r="E50" i="2" s="1"/>
</calcChain>
</file>

<file path=xl/sharedStrings.xml><?xml version="1.0" encoding="utf-8"?>
<sst xmlns="http://schemas.openxmlformats.org/spreadsheetml/2006/main" count="137" uniqueCount="106">
  <si>
    <t>Base Scope</t>
  </si>
  <si>
    <r>
      <t>3</t>
    </r>
    <r>
      <rPr>
        <u/>
        <vertAlign val="superscript"/>
        <sz val="11"/>
        <color theme="1"/>
        <rFont val="Calibri"/>
        <family val="2"/>
      </rPr>
      <t>rd</t>
    </r>
    <r>
      <rPr>
        <u/>
        <sz val="11"/>
        <color theme="1"/>
        <rFont val="Calibri"/>
        <family val="2"/>
      </rPr>
      <t xml:space="preserve"> party Scope (based on proposal by DNV-GL) – Based on 6 participants:</t>
    </r>
  </si>
  <si>
    <t>Testing Program based on 1 build job</t>
  </si>
  <si>
    <t>Assumption of 100kg of IN718 delivered to each LPBF machine manufacturer  - 70EUR per kg) – Powder batch selected by ETN</t>
  </si>
  <si>
    <t xml:space="preserve">Mechanical testing </t>
  </si>
  <si>
    <t>based on standard reference price, see details in attached Excel spreadsheet</t>
  </si>
  <si>
    <r>
      <t>M</t>
    </r>
    <r>
      <rPr>
        <sz val="11"/>
        <color theme="1"/>
        <rFont val="Calibri"/>
        <family val="2"/>
      </rPr>
      <t xml:space="preserve">etallurgical analysis and NDT </t>
    </r>
  </si>
  <si>
    <t>pure assumption in attached Excel spreadsheet</t>
  </si>
  <si>
    <t>ETN powder</t>
  </si>
  <si>
    <t>ETN members</t>
  </si>
  <si>
    <t>Task 5 – Witnessing of Testing</t>
  </si>
  <si>
    <t>Task 4 – Witnessing of Build Start</t>
  </si>
  <si>
    <t>Task 7 – Assessment &amp; Reporting</t>
  </si>
  <si>
    <t>Task 6 – Gathering and Consol. Data</t>
  </si>
  <si>
    <t>Task 3 - Template Development</t>
  </si>
  <si>
    <t>Task 2 - Project Mgmt &amp; Meetings</t>
  </si>
  <si>
    <t>Task 1 – NDA</t>
  </si>
  <si>
    <t>Grand TOTAL</t>
  </si>
  <si>
    <t>Witnessing activities</t>
  </si>
  <si>
    <t>Participants (machine manufacturers)</t>
  </si>
  <si>
    <t>Budget for ETN powder</t>
  </si>
  <si>
    <t>Budget for participant powder</t>
  </si>
  <si>
    <t>powder cost covered by manufacturer</t>
  </si>
  <si>
    <t xml:space="preserve">Machine Participants </t>
  </si>
  <si>
    <t>NOK to EUR rate</t>
  </si>
  <si>
    <t>hours</t>
  </si>
  <si>
    <t>rate (NOK)</t>
  </si>
  <si>
    <t>cost</t>
  </si>
  <si>
    <t>Extra participant
(incl. 1 build job)</t>
  </si>
  <si>
    <t>Total cost</t>
  </si>
  <si>
    <t>Cost</t>
  </si>
  <si>
    <t>Financial contribution</t>
  </si>
  <si>
    <t>added cost from BASE</t>
  </si>
  <si>
    <t>added cost from BASE (a)</t>
  </si>
  <si>
    <t>added cost from BASE (b)</t>
  </si>
  <si>
    <t>Extra build jobs</t>
  </si>
  <si>
    <t>Total</t>
  </si>
  <si>
    <t>1 job/participant
with ETN powder</t>
  </si>
  <si>
    <r>
      <t xml:space="preserve">BASE - 5 participants
</t>
    </r>
    <r>
      <rPr>
        <sz val="8"/>
        <color theme="8"/>
        <rFont val="Calibri"/>
        <family val="2"/>
      </rPr>
      <t>(incl. 1 build job with ETN powder per participant)</t>
    </r>
  </si>
  <si>
    <r>
      <rPr>
        <b/>
        <sz val="11"/>
        <color theme="8"/>
        <rFont val="Calibri"/>
        <family val="2"/>
      </rPr>
      <t>a) Extra participant</t>
    </r>
    <r>
      <rPr>
        <sz val="11"/>
        <color theme="8"/>
        <rFont val="Calibri"/>
        <family val="2"/>
      </rPr>
      <t xml:space="preserve">
</t>
    </r>
    <r>
      <rPr>
        <sz val="8"/>
        <color theme="8"/>
        <rFont val="Calibri"/>
        <family val="2"/>
      </rPr>
      <t>(incl. 1 build job with ETN powder)</t>
    </r>
  </si>
  <si>
    <r>
      <rPr>
        <b/>
        <sz val="11"/>
        <color theme="8"/>
        <rFont val="Calibri"/>
        <family val="2"/>
      </rPr>
      <t>b) 2nd build job</t>
    </r>
    <r>
      <rPr>
        <sz val="11"/>
        <color theme="8"/>
        <rFont val="Calibri"/>
        <family val="2"/>
      </rPr>
      <t xml:space="preserve">
</t>
    </r>
    <r>
      <rPr>
        <sz val="9"/>
        <color theme="8"/>
        <rFont val="Calibri"/>
        <family val="2"/>
      </rPr>
      <t>(1 participant using their own powder)</t>
    </r>
  </si>
  <si>
    <t>legend (colors):</t>
  </si>
  <si>
    <t>quoted costs</t>
  </si>
  <si>
    <t>actual budgeted cost</t>
  </si>
  <si>
    <t>demo budget</t>
  </si>
  <si>
    <r>
      <rPr>
        <b/>
        <sz val="11"/>
        <rFont val="Calibri"/>
        <family val="2"/>
      </rPr>
      <t>6 participants</t>
    </r>
    <r>
      <rPr>
        <sz val="11"/>
        <rFont val="Calibri"/>
        <family val="2"/>
      </rPr>
      <t xml:space="preserve">
</t>
    </r>
    <r>
      <rPr>
        <sz val="8"/>
        <rFont val="Calibri"/>
        <family val="2"/>
      </rPr>
      <t>(2 build jobs per participants for 3 participants)</t>
    </r>
  </si>
  <si>
    <r>
      <rPr>
        <b/>
        <sz val="11"/>
        <color theme="0" tint="-0.499984740745262"/>
        <rFont val="Calibri"/>
        <family val="2"/>
      </rPr>
      <t xml:space="preserve">6 participants </t>
    </r>
    <r>
      <rPr>
        <sz val="11"/>
        <color theme="0" tint="-0.499984740745262"/>
        <rFont val="Calibri"/>
        <family val="2"/>
      </rPr>
      <t xml:space="preserve">  
</t>
    </r>
    <r>
      <rPr>
        <sz val="8"/>
        <color theme="0" tint="-0.499984740745262"/>
        <rFont val="Calibri"/>
        <family val="2"/>
      </rPr>
      <t>(demo - no extra build job)</t>
    </r>
  </si>
  <si>
    <t>Project Management, testing and data documentation by neutral entity</t>
  </si>
  <si>
    <t>budget for 6 participants:</t>
  </si>
  <si>
    <t xml:space="preserve">Base scope </t>
  </si>
  <si>
    <t>1 build job per participant</t>
  </si>
  <si>
    <t>1 build job per participant
+ extra build job for 3 participants</t>
  </si>
  <si>
    <t>Difference due to extra build jobs</t>
  </si>
  <si>
    <t>Testing Program - Budget estimate for one build / one manufacturer</t>
  </si>
  <si>
    <t>ETN Powder</t>
  </si>
  <si>
    <t>Participant's Powder</t>
  </si>
  <si>
    <t>Production</t>
  </si>
  <si>
    <t xml:space="preserve">Metallurgical analysis and NDT </t>
  </si>
  <si>
    <t>Activity</t>
  </si>
  <si>
    <t>Powder provided by the ETN consortium for Step 1 of the two step-material approach</t>
  </si>
  <si>
    <t>Powder  batch selected by the supplier for Step 2 of the two step-material approach</t>
  </si>
  <si>
    <t>Production costs (machine and man-hours)</t>
  </si>
  <si>
    <t>Tensile testing at room temperature</t>
  </si>
  <si>
    <t>Bend testing</t>
  </si>
  <si>
    <t>Bend test after corrosion test</t>
  </si>
  <si>
    <t>Charpy impact testing at room temperature</t>
  </si>
  <si>
    <t>Hardness measurement at room temperature</t>
  </si>
  <si>
    <t>Archimedes relative density measurements</t>
  </si>
  <si>
    <t>Powder capsule characterization</t>
  </si>
  <si>
    <t>Destructive examination by optical microscopy</t>
  </si>
  <si>
    <t>Destructive examination by scanning electron microscopy</t>
  </si>
  <si>
    <t>Surface / Volumetric NDT</t>
  </si>
  <si>
    <t>Geometry</t>
  </si>
  <si>
    <t>Not applicable</t>
  </si>
  <si>
    <t>From heat shield and tensile specimens</t>
  </si>
  <si>
    <t>From heat shield</t>
  </si>
  <si>
    <t>From Charpy impact test specimen</t>
  </si>
  <si>
    <t>From witness bars</t>
  </si>
  <si>
    <t>From powder capsule</t>
  </si>
  <si>
    <t xml:space="preserve">Budget for one build </t>
  </si>
  <si>
    <t>Comment</t>
  </si>
  <si>
    <t xml:space="preserve">- Longitudinal and transversal direction extracted from the component
- Yield strength, ultimate tensile strength, elongation and Young modulus
</t>
  </si>
  <si>
    <t xml:space="preserve">- Longitudinal and transversal direction extracted from the component
- Identification of defect or crack indication presenting a critical size of 3mm after testing
</t>
  </si>
  <si>
    <t xml:space="preserve">Spread in absorbed energies over the platform </t>
  </si>
  <si>
    <t xml:space="preserve">- Measurements in bulk area and close to surface (fill contours)
- Spreadability along track lines (bulk and sub-surface areas)
</t>
  </si>
  <si>
    <t xml:space="preserve">- Chemical composition For Step 2, if needed (incl. Trace elements)
- Particle size distribution  
- Particle morphology 
- Flowability 
</t>
  </si>
  <si>
    <t xml:space="preserve">Metallographic examination of the constitution and structure:
- Microstructure bulk material
- Microstructure sub-surface
- Cracking at connections points
- Porosity assessment (size, distribution, morphology and location): bulk and sub-surface porosities, and specific locations such as interface between part and support structures connection to platform
- Grain size
- Scanning track assessment
</t>
  </si>
  <si>
    <t xml:space="preserve">- Microstructure bulk material
- Microstructure sub-surface
- Statistics on pores (morphology and location)
</t>
  </si>
  <si>
    <t xml:space="preserve">- Number, location and size of surface-breaking flaws
[red dye penetrant]
- Number, location and size of sub-surface flaws
[ultrasonic &amp; eddy current]
- Geometrical deviation from CAD model [CT scanning]
o Thin wall features
o Down-facing surface quality
o Overall distortion
- Roughness Ra &amp; Sa on various face orientations
</t>
  </si>
  <si>
    <t>Assumption for budget evaluation</t>
  </si>
  <si>
    <t>Based on 15cm of IN718 per machine manufacturer (70EUR/kg, conservative). It depends on machine to fill the chamber volume up to 160mm: SLM500 (280x280x160mm=12,5dm³); SLM500 (500x280x160mm=22,4dm³) or EOS M400 (400x400x160mm=25,6dm³). Considering a packing ratio of 50% for the powder, the density of the IN718 powder is ~4,1kg/dm³. Number of Kg of Powder required: 51kg for SLM280, 92kg for SLM500 or 105kg for EOS M400. Budget assumption: average of 100kg as first estimate for each machine manufacturer, which can vary based on machine type</t>
  </si>
  <si>
    <t xml:space="preserve">Powder costs covered by voluntary participation of machine manufacturers that use their own powder batch </t>
  </si>
  <si>
    <t>Voluntary participation of machine manufacturers who can provide “in-kind” production of evaluation components</t>
  </si>
  <si>
    <t>Based on 6 tensile test specimens (2 orientations and 3 tests per orientation) and 6 tensile tests taken from heat shield (2 orientations and 3 tests per orientation)</t>
  </si>
  <si>
    <t>Based on 3 specimens (10mm thickness) taken from a heat shield</t>
  </si>
  <si>
    <t>ASTM A262 Practice B – “The Streicher Test” for corrosion test only, no bend test afterwards (one test)</t>
  </si>
  <si>
    <t>Based on 10 Charpy impact test specimens (2 orientations and 5 tests per orientation)</t>
  </si>
  <si>
    <t xml:space="preserve">Based on 16 measurements </t>
  </si>
  <si>
    <t>Based on measurements on 10 cubes, incl. cuttting of cubes from bars</t>
  </si>
  <si>
    <t>Particle size distribution by laser scattering, particle morphology by image analysis via scanning electron microscopy, flowability (Hall flow, static angle of repose, dynamic angle of repose, tap density and compacity curve)</t>
  </si>
  <si>
    <t>Rough estimate incl.metallographic preparation of 3 cross-sections, polishing, etching and optical microcroscopy analysis</t>
  </si>
  <si>
    <t>Rough estimate for SEM analysis of 3 cross-sections</t>
  </si>
  <si>
    <t>Rough estimate for Red dye, ultrasonic &amp; CT scanning</t>
  </si>
  <si>
    <r>
      <t>3</t>
    </r>
    <r>
      <rPr>
        <u/>
        <vertAlign val="superscript"/>
        <sz val="11"/>
        <color theme="1"/>
        <rFont val="Calibri"/>
        <family val="2"/>
      </rPr>
      <t>rd</t>
    </r>
    <r>
      <rPr>
        <u/>
        <sz val="11"/>
        <color theme="1"/>
        <rFont val="Calibri"/>
        <family val="2"/>
      </rPr>
      <t xml:space="preserve"> party Scope – Based on 6 participants (cf. sheet 1. Third Party):</t>
    </r>
  </si>
  <si>
    <t>Testing Program based on 1 build job (cf. sheet 2. Testing Program):</t>
  </si>
  <si>
    <t>contingency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</si>
</sst>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 [$€-80C]"/>
  </numFmts>
  <fonts count="40" x14ac:knownFonts="1">
    <font>
      <sz val="9"/>
      <color theme="1"/>
      <name val="Arial"/>
      <family val="2"/>
    </font>
    <font>
      <sz val="11"/>
      <color theme="1"/>
      <name val="Calibri"/>
      <family val="2"/>
    </font>
    <font>
      <sz val="11"/>
      <color rgb="FF212121"/>
      <name val="Calibri"/>
      <family val="2"/>
    </font>
    <font>
      <u/>
      <sz val="11"/>
      <color theme="1"/>
      <name val="Calibri"/>
      <family val="2"/>
    </font>
    <font>
      <u/>
      <vertAlign val="superscript"/>
      <sz val="11"/>
      <color theme="1"/>
      <name val="Calibri"/>
      <family val="2"/>
    </font>
    <font>
      <sz val="11"/>
      <color rgb="FF1F497D"/>
      <name val="Calibri"/>
      <family val="2"/>
    </font>
    <font>
      <sz val="2"/>
      <color rgb="FF1F497D"/>
      <name val="Calibri"/>
      <family val="2"/>
    </font>
    <font>
      <b/>
      <sz val="11"/>
      <color rgb="FF00B050"/>
      <name val="Calibri"/>
      <family val="2"/>
    </font>
    <font>
      <b/>
      <sz val="9"/>
      <color rgb="FF00B050"/>
      <name val="Arial"/>
      <family val="2"/>
    </font>
    <font>
      <b/>
      <sz val="11"/>
      <name val="Calibri"/>
      <family val="2"/>
    </font>
    <font>
      <sz val="11"/>
      <name val="Calibri"/>
      <family val="2"/>
    </font>
    <font>
      <b/>
      <sz val="9"/>
      <name val="Calibri"/>
      <family val="2"/>
    </font>
    <font>
      <sz val="8"/>
      <name val="Calibri"/>
      <family val="2"/>
    </font>
    <font>
      <u/>
      <sz val="9"/>
      <color theme="1"/>
      <name val="Arial"/>
      <family val="2"/>
    </font>
    <font>
      <b/>
      <sz val="9"/>
      <color theme="1"/>
      <name val="Arial"/>
      <family val="2"/>
    </font>
    <font>
      <i/>
      <sz val="11"/>
      <name val="Calibri"/>
      <family val="2"/>
    </font>
    <font>
      <i/>
      <sz val="9"/>
      <name val="Calibri"/>
      <family val="2"/>
    </font>
    <font>
      <sz val="9"/>
      <name val="Calibri"/>
      <family val="2"/>
    </font>
    <font>
      <i/>
      <sz val="11"/>
      <color rgb="FF00B050"/>
      <name val="Calibri"/>
      <family val="2"/>
    </font>
    <font>
      <b/>
      <sz val="11"/>
      <color theme="8"/>
      <name val="Calibri"/>
      <family val="2"/>
    </font>
    <font>
      <sz val="8"/>
      <color theme="8"/>
      <name val="Calibri"/>
      <family val="2"/>
    </font>
    <font>
      <b/>
      <sz val="9"/>
      <color theme="8"/>
      <name val="Calibri"/>
      <family val="2"/>
    </font>
    <font>
      <i/>
      <sz val="9"/>
      <color theme="8"/>
      <name val="Calibri"/>
      <family val="2"/>
    </font>
    <font>
      <sz val="11"/>
      <color theme="8"/>
      <name val="Calibri"/>
      <family val="2"/>
    </font>
    <font>
      <sz val="9"/>
      <color theme="8"/>
      <name val="Calibri"/>
      <family val="2"/>
    </font>
    <font>
      <sz val="9"/>
      <color theme="8"/>
      <name val="Arial"/>
      <family val="2"/>
    </font>
    <font>
      <sz val="9"/>
      <color theme="0" tint="-0.499984740745262"/>
      <name val="Arial"/>
      <family val="2"/>
    </font>
    <font>
      <sz val="11"/>
      <color theme="0" tint="-0.499984740745262"/>
      <name val="Calibri"/>
      <family val="2"/>
    </font>
    <font>
      <b/>
      <sz val="11"/>
      <color theme="0" tint="-0.499984740745262"/>
      <name val="Calibri"/>
      <family val="2"/>
    </font>
    <font>
      <sz val="8"/>
      <color theme="0" tint="-0.499984740745262"/>
      <name val="Calibri"/>
      <family val="2"/>
    </font>
    <font>
      <sz val="9"/>
      <color theme="0" tint="-0.499984740745262"/>
      <name val="Calibri"/>
      <family val="2"/>
    </font>
    <font>
      <i/>
      <sz val="9"/>
      <color theme="0" tint="-0.499984740745262"/>
      <name val="Calibri"/>
      <family val="2"/>
    </font>
    <font>
      <i/>
      <sz val="9"/>
      <color theme="1"/>
      <name val="Arial"/>
      <family val="2"/>
    </font>
    <font>
      <i/>
      <sz val="9"/>
      <color rgb="FF00B050"/>
      <name val="Arial"/>
      <family val="2"/>
    </font>
    <font>
      <b/>
      <sz val="10"/>
      <color theme="1"/>
      <name val="Arial"/>
      <family val="2"/>
    </font>
    <font>
      <b/>
      <sz val="8"/>
      <color theme="1"/>
      <name val="Arial"/>
      <family val="2"/>
    </font>
    <font>
      <sz val="8"/>
      <color theme="1"/>
      <name val="Arial"/>
      <family val="2"/>
    </font>
    <font>
      <b/>
      <sz val="10"/>
      <color rgb="FF00B050"/>
      <name val="Arial"/>
      <family val="2"/>
    </font>
    <font>
      <b/>
      <sz val="8"/>
      <color rgb="FF00B050"/>
      <name val="Arial"/>
      <family val="2"/>
    </font>
    <font>
      <b/>
      <i/>
      <sz val="10"/>
      <color theme="1"/>
      <name val="Arial"/>
      <family val="2"/>
    </font>
  </fonts>
  <fills count="5">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2"/>
        <bgColor indexed="64"/>
      </patternFill>
    </fill>
  </fills>
  <borders count="3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174">
    <xf numFmtId="0" fontId="0" fillId="0" borderId="0" xfId="0"/>
    <xf numFmtId="164" fontId="0" fillId="0" borderId="0" xfId="0" applyNumberFormat="1"/>
    <xf numFmtId="0" fontId="2" fillId="0" borderId="0" xfId="0" applyFont="1" applyAlignment="1">
      <alignment horizontal="left" vertical="center" indent="5"/>
    </xf>
    <xf numFmtId="0" fontId="1" fillId="0" borderId="0" xfId="0" applyFont="1" applyAlignment="1">
      <alignment horizontal="left" vertical="center"/>
    </xf>
    <xf numFmtId="0" fontId="2" fillId="0" borderId="0" xfId="0" applyFont="1" applyAlignment="1">
      <alignment horizontal="left" vertical="center"/>
    </xf>
    <xf numFmtId="0" fontId="0" fillId="0" borderId="1" xfId="0" applyBorder="1"/>
    <xf numFmtId="164" fontId="0" fillId="0" borderId="2" xfId="0" applyNumberFormat="1" applyBorder="1"/>
    <xf numFmtId="164" fontId="5" fillId="0" borderId="4" xfId="0" applyNumberFormat="1" applyFont="1" applyBorder="1" applyAlignment="1">
      <alignment vertical="center" wrapText="1"/>
    </xf>
    <xf numFmtId="0" fontId="1" fillId="0" borderId="0" xfId="0" applyFont="1" applyBorder="1"/>
    <xf numFmtId="0" fontId="0" fillId="0" borderId="0" xfId="0" applyBorder="1"/>
    <xf numFmtId="164" fontId="8" fillId="0" borderId="0" xfId="0" applyNumberFormat="1" applyFont="1"/>
    <xf numFmtId="0" fontId="9" fillId="0" borderId="11" xfId="0" applyFont="1" applyBorder="1" applyAlignment="1">
      <alignment horizontal="center" vertical="center" wrapText="1"/>
    </xf>
    <xf numFmtId="164" fontId="10" fillId="0" borderId="4" xfId="0" applyNumberFormat="1" applyFont="1" applyBorder="1" applyAlignment="1">
      <alignment vertical="center" wrapText="1"/>
    </xf>
    <xf numFmtId="0" fontId="3" fillId="3" borderId="0" xfId="0" applyFont="1" applyFill="1" applyAlignment="1">
      <alignment vertical="center"/>
    </xf>
    <xf numFmtId="0" fontId="0" fillId="3" borderId="0" xfId="0" applyFill="1"/>
    <xf numFmtId="0" fontId="3" fillId="3" borderId="0" xfId="0" applyFont="1" applyFill="1" applyAlignment="1">
      <alignment horizontal="left" vertical="center"/>
    </xf>
    <xf numFmtId="0" fontId="13" fillId="3" borderId="0" xfId="0" applyFont="1" applyFill="1"/>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6" fillId="2" borderId="4" xfId="0" applyFont="1" applyFill="1" applyBorder="1" applyAlignment="1">
      <alignment vertical="center" wrapText="1"/>
    </xf>
    <xf numFmtId="164" fontId="10" fillId="0" borderId="13" xfId="0" applyNumberFormat="1" applyFont="1" applyBorder="1" applyAlignment="1">
      <alignment vertical="center" wrapText="1"/>
    </xf>
    <xf numFmtId="0" fontId="7" fillId="0" borderId="16" xfId="0" applyFont="1" applyBorder="1" applyAlignment="1">
      <alignment horizontal="center" vertical="center" wrapText="1"/>
    </xf>
    <xf numFmtId="0" fontId="9"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18" xfId="0" applyFont="1" applyBorder="1" applyAlignment="1">
      <alignment horizontal="center" vertical="center" wrapText="1"/>
    </xf>
    <xf numFmtId="164" fontId="10" fillId="0" borderId="0" xfId="0" applyNumberFormat="1" applyFont="1" applyBorder="1" applyAlignment="1">
      <alignment vertical="center" wrapText="1"/>
    </xf>
    <xf numFmtId="164" fontId="10" fillId="0" borderId="17" xfId="0" applyNumberFormat="1" applyFont="1" applyBorder="1" applyAlignment="1">
      <alignment vertical="center" wrapText="1"/>
    </xf>
    <xf numFmtId="165" fontId="7" fillId="0" borderId="11" xfId="0" applyNumberFormat="1" applyFont="1" applyBorder="1" applyAlignment="1">
      <alignment horizontal="right" vertical="center" wrapText="1"/>
    </xf>
    <xf numFmtId="165" fontId="16" fillId="0" borderId="0" xfId="0" applyNumberFormat="1" applyFont="1" applyBorder="1" applyAlignment="1">
      <alignment horizontal="right" vertical="center" wrapText="1"/>
    </xf>
    <xf numFmtId="165" fontId="10" fillId="0" borderId="12" xfId="0" applyNumberFormat="1" applyFont="1" applyBorder="1" applyAlignment="1">
      <alignment horizontal="right" vertical="center" wrapText="1"/>
    </xf>
    <xf numFmtId="165" fontId="10" fillId="0" borderId="18" xfId="0" applyNumberFormat="1" applyFont="1" applyBorder="1" applyAlignment="1">
      <alignment horizontal="right" vertical="center" wrapText="1"/>
    </xf>
    <xf numFmtId="164" fontId="10" fillId="0" borderId="18" xfId="0" applyNumberFormat="1" applyFont="1" applyBorder="1" applyAlignment="1">
      <alignment vertical="center" wrapText="1"/>
    </xf>
    <xf numFmtId="164" fontId="5" fillId="0" borderId="16" xfId="0" applyNumberFormat="1" applyFont="1" applyBorder="1" applyAlignment="1">
      <alignment vertical="center" wrapText="1"/>
    </xf>
    <xf numFmtId="165" fontId="10" fillId="0" borderId="0" xfId="0" applyNumberFormat="1" applyFont="1" applyBorder="1" applyAlignment="1">
      <alignment horizontal="right" vertical="center" wrapText="1"/>
    </xf>
    <xf numFmtId="164" fontId="5" fillId="0" borderId="17" xfId="0" applyNumberFormat="1" applyFont="1" applyBorder="1" applyAlignment="1">
      <alignment vertical="center" wrapText="1"/>
    </xf>
    <xf numFmtId="165" fontId="10" fillId="0" borderId="16" xfId="0" applyNumberFormat="1" applyFont="1" applyBorder="1" applyAlignment="1">
      <alignment horizontal="right" vertical="center" wrapText="1"/>
    </xf>
    <xf numFmtId="165" fontId="10" fillId="0" borderId="17" xfId="0" applyNumberFormat="1" applyFont="1" applyBorder="1" applyAlignment="1">
      <alignment horizontal="right" vertical="center" wrapText="1"/>
    </xf>
    <xf numFmtId="165" fontId="10" fillId="0" borderId="14" xfId="0" applyNumberFormat="1" applyFont="1" applyBorder="1" applyAlignment="1">
      <alignment horizontal="right" vertical="center" wrapText="1"/>
    </xf>
    <xf numFmtId="164" fontId="10" fillId="0" borderId="14" xfId="0" applyNumberFormat="1" applyFont="1" applyBorder="1" applyAlignment="1">
      <alignment vertical="center" wrapText="1"/>
    </xf>
    <xf numFmtId="0" fontId="14" fillId="0" borderId="0" xfId="0" applyFont="1" applyAlignment="1">
      <alignment horizontal="left"/>
    </xf>
    <xf numFmtId="165" fontId="10" fillId="0" borderId="24" xfId="0" applyNumberFormat="1" applyFont="1" applyBorder="1" applyAlignment="1">
      <alignment horizontal="right" vertical="center" wrapText="1"/>
    </xf>
    <xf numFmtId="165" fontId="10" fillId="0" borderId="34" xfId="0" applyNumberFormat="1" applyFont="1" applyBorder="1" applyAlignment="1">
      <alignment horizontal="right" vertical="center" wrapText="1"/>
    </xf>
    <xf numFmtId="0" fontId="16" fillId="0" borderId="10" xfId="0" applyFont="1" applyBorder="1" applyAlignment="1">
      <alignment horizontal="left" vertical="center" wrapText="1"/>
    </xf>
    <xf numFmtId="0" fontId="17" fillId="0" borderId="10" xfId="0" applyFont="1" applyBorder="1" applyAlignment="1">
      <alignment horizontal="left" vertical="center" wrapText="1"/>
    </xf>
    <xf numFmtId="0" fontId="17" fillId="0" borderId="21" xfId="0" applyFont="1" applyBorder="1" applyAlignment="1">
      <alignment horizontal="center" vertical="center" wrapText="1"/>
    </xf>
    <xf numFmtId="165" fontId="10" fillId="0" borderId="28" xfId="0" applyNumberFormat="1" applyFont="1" applyBorder="1" applyAlignment="1">
      <alignment horizontal="right" vertical="center" wrapText="1"/>
    </xf>
    <xf numFmtId="165" fontId="15" fillId="0" borderId="14" xfId="0" applyNumberFormat="1" applyFont="1" applyBorder="1" applyAlignment="1">
      <alignment horizontal="center" vertical="center" wrapText="1"/>
    </xf>
    <xf numFmtId="165" fontId="18" fillId="0" borderId="17" xfId="0" applyNumberFormat="1" applyFont="1" applyBorder="1" applyAlignment="1">
      <alignment horizontal="right" vertical="center" wrapText="1"/>
    </xf>
    <xf numFmtId="165" fontId="16" fillId="0" borderId="14" xfId="0" applyNumberFormat="1" applyFont="1" applyBorder="1" applyAlignment="1">
      <alignment horizontal="right" vertical="center" wrapText="1"/>
    </xf>
    <xf numFmtId="165" fontId="16" fillId="0" borderId="17" xfId="0" applyNumberFormat="1" applyFont="1" applyBorder="1" applyAlignment="1">
      <alignment horizontal="right" vertical="center" wrapText="1"/>
    </xf>
    <xf numFmtId="165" fontId="16" fillId="0" borderId="35" xfId="0" applyNumberFormat="1" applyFont="1" applyBorder="1" applyAlignment="1">
      <alignment horizontal="right" vertical="center" wrapText="1"/>
    </xf>
    <xf numFmtId="165" fontId="16" fillId="0" borderId="1" xfId="0" applyNumberFormat="1" applyFont="1" applyBorder="1" applyAlignment="1">
      <alignment horizontal="right" vertical="center" wrapText="1"/>
    </xf>
    <xf numFmtId="165" fontId="16" fillId="0" borderId="36" xfId="0" applyNumberFormat="1" applyFont="1" applyBorder="1" applyAlignment="1">
      <alignment horizontal="right" vertical="center" wrapText="1"/>
    </xf>
    <xf numFmtId="0" fontId="0" fillId="0" borderId="1" xfId="0" applyBorder="1" applyAlignment="1">
      <alignment wrapText="1"/>
    </xf>
    <xf numFmtId="0" fontId="0" fillId="0" borderId="3" xfId="0" applyBorder="1" applyAlignment="1">
      <alignment wrapText="1"/>
    </xf>
    <xf numFmtId="0" fontId="14" fillId="0" borderId="0" xfId="0" applyFont="1" applyBorder="1" applyAlignment="1">
      <alignment horizontal="left"/>
    </xf>
    <xf numFmtId="0" fontId="14" fillId="0" borderId="0" xfId="0" applyFont="1" applyBorder="1"/>
    <xf numFmtId="164" fontId="0" fillId="0" borderId="0" xfId="0" applyNumberFormat="1" applyBorder="1"/>
    <xf numFmtId="0" fontId="10" fillId="0" borderId="8" xfId="0" applyFont="1" applyBorder="1" applyAlignment="1">
      <alignment vertical="center" wrapText="1"/>
    </xf>
    <xf numFmtId="165" fontId="9" fillId="0" borderId="7" xfId="0" applyNumberFormat="1" applyFont="1" applyBorder="1" applyAlignment="1">
      <alignment horizontal="center" vertical="center" wrapText="1"/>
    </xf>
    <xf numFmtId="0" fontId="19"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165" fontId="22" fillId="0" borderId="24" xfId="0" applyNumberFormat="1" applyFont="1" applyBorder="1" applyAlignment="1">
      <alignment horizontal="right" vertical="center" wrapText="1"/>
    </xf>
    <xf numFmtId="165" fontId="22" fillId="0" borderId="25" xfId="0" applyNumberFormat="1" applyFont="1" applyBorder="1" applyAlignment="1">
      <alignment horizontal="right" vertical="center" wrapText="1"/>
    </xf>
    <xf numFmtId="165" fontId="22" fillId="0" borderId="27" xfId="0" applyNumberFormat="1" applyFont="1" applyBorder="1" applyAlignment="1">
      <alignment horizontal="right"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165" fontId="19" fillId="0" borderId="7" xfId="0" applyNumberFormat="1" applyFont="1" applyBorder="1" applyAlignment="1">
      <alignment horizontal="center" vertical="center" wrapText="1"/>
    </xf>
    <xf numFmtId="0" fontId="23" fillId="0" borderId="12" xfId="0" applyFont="1" applyBorder="1" applyAlignment="1">
      <alignment horizontal="center" vertical="center" wrapText="1"/>
    </xf>
    <xf numFmtId="0" fontId="22" fillId="0" borderId="20" xfId="0" applyFont="1" applyBorder="1" applyAlignment="1">
      <alignment horizontal="center" vertical="center" wrapText="1"/>
    </xf>
    <xf numFmtId="0" fontId="23" fillId="0" borderId="9"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33" xfId="0" applyFont="1" applyBorder="1" applyAlignment="1">
      <alignment horizontal="center" vertical="center" wrapText="1"/>
    </xf>
    <xf numFmtId="165" fontId="22" fillId="0" borderId="28" xfId="0" applyNumberFormat="1" applyFont="1" applyBorder="1" applyAlignment="1">
      <alignment horizontal="right" vertical="center" wrapText="1"/>
    </xf>
    <xf numFmtId="165" fontId="22" fillId="0" borderId="26" xfId="0" applyNumberFormat="1" applyFont="1" applyBorder="1" applyAlignment="1">
      <alignment horizontal="right" vertical="center" wrapText="1"/>
    </xf>
    <xf numFmtId="0" fontId="14" fillId="0" borderId="0" xfId="0" applyFont="1"/>
    <xf numFmtId="0" fontId="27" fillId="0" borderId="12" xfId="0" applyFont="1" applyBorder="1" applyAlignment="1">
      <alignment horizontal="center" vertical="center" wrapText="1"/>
    </xf>
    <xf numFmtId="165" fontId="27" fillId="0" borderId="12" xfId="0" applyNumberFormat="1" applyFont="1" applyBorder="1" applyAlignment="1">
      <alignment horizontal="right" vertical="center" wrapText="1"/>
    </xf>
    <xf numFmtId="165" fontId="27" fillId="0" borderId="18" xfId="0" applyNumberFormat="1" applyFont="1" applyBorder="1" applyAlignment="1">
      <alignment horizontal="right" vertical="center" wrapText="1"/>
    </xf>
    <xf numFmtId="165" fontId="27" fillId="0" borderId="16" xfId="0" applyNumberFormat="1" applyFont="1" applyBorder="1" applyAlignment="1">
      <alignment horizontal="right" vertical="center" wrapText="1"/>
    </xf>
    <xf numFmtId="164" fontId="27" fillId="0" borderId="18" xfId="0" applyNumberFormat="1" applyFont="1" applyBorder="1" applyAlignment="1">
      <alignment vertical="center" wrapText="1"/>
    </xf>
    <xf numFmtId="0" fontId="30" fillId="0" borderId="14" xfId="0" applyFont="1" applyBorder="1" applyAlignment="1">
      <alignment horizontal="left" vertical="center" wrapText="1"/>
    </xf>
    <xf numFmtId="0" fontId="30" fillId="0" borderId="21" xfId="0" applyFont="1" applyBorder="1" applyAlignment="1">
      <alignment horizontal="center" vertical="center" wrapText="1"/>
    </xf>
    <xf numFmtId="165" fontId="27" fillId="0" borderId="0" xfId="0" applyNumberFormat="1" applyFont="1" applyBorder="1" applyAlignment="1">
      <alignment horizontal="right" vertical="center" wrapText="1"/>
    </xf>
    <xf numFmtId="165" fontId="27" fillId="0" borderId="17" xfId="0" applyNumberFormat="1" applyFont="1" applyBorder="1" applyAlignment="1">
      <alignment horizontal="right" vertical="center" wrapText="1"/>
    </xf>
    <xf numFmtId="165" fontId="27" fillId="0" borderId="14" xfId="0" applyNumberFormat="1" applyFont="1" applyBorder="1" applyAlignment="1">
      <alignment horizontal="right" vertical="center" wrapText="1"/>
    </xf>
    <xf numFmtId="164" fontId="27" fillId="0" borderId="0" xfId="0" applyNumberFormat="1" applyFont="1" applyBorder="1" applyAlignment="1">
      <alignment vertical="center" wrapText="1"/>
    </xf>
    <xf numFmtId="0" fontId="31" fillId="0" borderId="14" xfId="0" applyFont="1" applyBorder="1" applyAlignment="1">
      <alignment horizontal="left" vertical="center" wrapText="1"/>
    </xf>
    <xf numFmtId="165" fontId="31" fillId="0" borderId="14" xfId="0" applyNumberFormat="1" applyFont="1" applyBorder="1" applyAlignment="1">
      <alignment horizontal="right" vertical="center" wrapText="1"/>
    </xf>
    <xf numFmtId="165" fontId="31" fillId="0" borderId="0" xfId="0" applyNumberFormat="1" applyFont="1" applyBorder="1" applyAlignment="1">
      <alignment horizontal="right" vertical="center" wrapText="1"/>
    </xf>
    <xf numFmtId="165" fontId="31" fillId="0" borderId="17" xfId="0" applyNumberFormat="1" applyFont="1" applyBorder="1" applyAlignment="1">
      <alignment horizontal="right" vertical="center" wrapText="1"/>
    </xf>
    <xf numFmtId="0" fontId="28" fillId="0" borderId="0" xfId="0" applyFont="1" applyBorder="1" applyAlignment="1">
      <alignment horizontal="center" vertical="center" wrapText="1"/>
    </xf>
    <xf numFmtId="0" fontId="27" fillId="0" borderId="15" xfId="0" applyFont="1" applyBorder="1" applyAlignment="1">
      <alignment horizontal="center" vertical="center" wrapText="1"/>
    </xf>
    <xf numFmtId="165" fontId="27" fillId="0" borderId="24" xfId="0" applyNumberFormat="1" applyFont="1" applyBorder="1" applyAlignment="1">
      <alignment horizontal="right" vertical="center" wrapText="1"/>
    </xf>
    <xf numFmtId="164" fontId="27" fillId="0" borderId="13" xfId="0" applyNumberFormat="1" applyFont="1" applyBorder="1" applyAlignment="1">
      <alignment vertical="center" wrapText="1"/>
    </xf>
    <xf numFmtId="0" fontId="28" fillId="0" borderId="11" xfId="0" applyFont="1" applyBorder="1" applyAlignment="1">
      <alignment horizontal="center" vertical="center" wrapText="1"/>
    </xf>
    <xf numFmtId="165" fontId="28" fillId="0" borderId="7" xfId="0" applyNumberFormat="1" applyFont="1" applyBorder="1" applyAlignment="1">
      <alignment horizontal="center" vertical="center" wrapText="1"/>
    </xf>
    <xf numFmtId="165" fontId="27" fillId="0" borderId="28" xfId="0" applyNumberFormat="1" applyFont="1" applyBorder="1" applyAlignment="1">
      <alignment horizontal="right" vertical="center" wrapText="1"/>
    </xf>
    <xf numFmtId="165" fontId="27" fillId="0" borderId="34" xfId="0" applyNumberFormat="1" applyFont="1" applyBorder="1" applyAlignment="1">
      <alignment horizontal="right" vertical="center" wrapText="1"/>
    </xf>
    <xf numFmtId="0" fontId="14" fillId="0" borderId="6" xfId="0" applyFont="1" applyBorder="1"/>
    <xf numFmtId="0" fontId="25" fillId="0" borderId="7" xfId="0" applyFont="1" applyBorder="1"/>
    <xf numFmtId="0" fontId="26" fillId="0" borderId="7" xfId="0" applyFont="1" applyBorder="1"/>
    <xf numFmtId="0" fontId="0" fillId="0" borderId="5" xfId="0" applyBorder="1"/>
    <xf numFmtId="0" fontId="0" fillId="0" borderId="11" xfId="0" applyBorder="1"/>
    <xf numFmtId="0" fontId="0" fillId="0" borderId="7" xfId="0" applyBorder="1"/>
    <xf numFmtId="164" fontId="10" fillId="0" borderId="0" xfId="0" applyNumberFormat="1" applyFont="1" applyBorder="1" applyAlignment="1">
      <alignment horizontal="center" vertical="center" wrapText="1"/>
    </xf>
    <xf numFmtId="165" fontId="9" fillId="0" borderId="0" xfId="0" applyNumberFormat="1" applyFont="1" applyBorder="1" applyAlignment="1">
      <alignment horizontal="center" vertical="center" wrapText="1"/>
    </xf>
    <xf numFmtId="165" fontId="7" fillId="0" borderId="0" xfId="0" applyNumberFormat="1" applyFont="1" applyBorder="1" applyAlignment="1">
      <alignment horizontal="righ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164" fontId="7" fillId="0" borderId="0" xfId="0" applyNumberFormat="1" applyFont="1" applyAlignment="1">
      <alignment horizontal="right" vertical="center" wrapText="1"/>
    </xf>
    <xf numFmtId="0" fontId="0" fillId="0" borderId="0" xfId="0" applyAlignment="1">
      <alignment horizontal="left"/>
    </xf>
    <xf numFmtId="164" fontId="10" fillId="0" borderId="0" xfId="0" applyNumberFormat="1" applyFont="1" applyAlignment="1">
      <alignment horizontal="right" vertical="center" wrapText="1"/>
    </xf>
    <xf numFmtId="0" fontId="0" fillId="0" borderId="0" xfId="0" applyAlignment="1">
      <alignment horizontal="left" wrapText="1"/>
    </xf>
    <xf numFmtId="0" fontId="32" fillId="0" borderId="0" xfId="0" applyFont="1" applyAlignment="1">
      <alignment horizontal="left"/>
    </xf>
    <xf numFmtId="164" fontId="33" fillId="0" borderId="0" xfId="0" applyNumberFormat="1" applyFont="1"/>
    <xf numFmtId="0" fontId="3" fillId="4" borderId="0" xfId="0" applyFont="1" applyFill="1" applyAlignment="1">
      <alignment horizontal="left" vertical="center"/>
    </xf>
    <xf numFmtId="0" fontId="0" fillId="4" borderId="0" xfId="0" applyFill="1"/>
    <xf numFmtId="0" fontId="14" fillId="0" borderId="11" xfId="0" applyFont="1" applyBorder="1" applyAlignment="1">
      <alignment horizontal="center" vertical="center" wrapText="1"/>
    </xf>
    <xf numFmtId="0" fontId="14" fillId="0" borderId="11" xfId="0" applyFont="1" applyBorder="1" applyAlignment="1">
      <alignment horizontal="center" vertical="center"/>
    </xf>
    <xf numFmtId="0" fontId="34" fillId="0" borderId="11" xfId="0" applyFont="1" applyBorder="1" applyAlignment="1">
      <alignment horizontal="center" vertical="center" wrapText="1"/>
    </xf>
    <xf numFmtId="0" fontId="35" fillId="0" borderId="11" xfId="0" applyFont="1" applyBorder="1" applyAlignment="1">
      <alignment horizontal="center" vertical="center" wrapText="1"/>
    </xf>
    <xf numFmtId="0" fontId="0" fillId="0" borderId="0" xfId="0" applyAlignment="1">
      <alignment horizontal="center" vertical="center"/>
    </xf>
    <xf numFmtId="0" fontId="36" fillId="0" borderId="9" xfId="0" applyFont="1" applyBorder="1" applyAlignment="1">
      <alignment horizontal="center" vertical="center" wrapText="1"/>
    </xf>
    <xf numFmtId="0" fontId="36" fillId="0" borderId="9" xfId="0" quotePrefix="1" applyFont="1" applyBorder="1" applyAlignment="1">
      <alignment horizontal="center" vertical="center" wrapText="1"/>
    </xf>
    <xf numFmtId="164" fontId="36" fillId="0" borderId="11" xfId="0" applyNumberFormat="1" applyFont="1" applyBorder="1" applyAlignment="1">
      <alignment horizontal="center" vertical="center" wrapText="1"/>
    </xf>
    <xf numFmtId="0" fontId="39" fillId="0" borderId="11" xfId="0" applyFont="1" applyBorder="1" applyAlignment="1">
      <alignment horizontal="left" vertical="center" wrapText="1" indent="1"/>
    </xf>
    <xf numFmtId="0" fontId="36" fillId="0" borderId="11" xfId="0" applyFont="1" applyBorder="1" applyAlignment="1">
      <alignment vertical="top" wrapText="1"/>
    </xf>
    <xf numFmtId="0" fontId="36" fillId="0" borderId="11" xfId="0" quotePrefix="1" applyFont="1" applyBorder="1" applyAlignment="1">
      <alignment vertical="top" wrapText="1"/>
    </xf>
    <xf numFmtId="164" fontId="14" fillId="0" borderId="0" xfId="0" applyNumberFormat="1" applyFont="1"/>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9" xfId="0" applyFont="1" applyBorder="1" applyAlignment="1">
      <alignment vertical="center" wrapText="1"/>
    </xf>
    <xf numFmtId="0" fontId="10" fillId="0" borderId="8" xfId="0" applyFont="1" applyBorder="1" applyAlignment="1">
      <alignment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5" xfId="0" applyFont="1" applyFill="1" applyBorder="1" applyAlignment="1">
      <alignment vertical="center" wrapText="1"/>
    </xf>
    <xf numFmtId="164" fontId="9" fillId="0" borderId="6" xfId="0" applyNumberFormat="1" applyFont="1" applyBorder="1" applyAlignment="1">
      <alignment horizontal="center" vertical="center" wrapText="1"/>
    </xf>
    <xf numFmtId="164" fontId="9" fillId="0" borderId="7" xfId="0" applyNumberFormat="1" applyFont="1" applyBorder="1" applyAlignment="1">
      <alignment horizontal="center" vertical="center" wrapText="1"/>
    </xf>
    <xf numFmtId="164" fontId="9" fillId="0" borderId="5" xfId="0" applyNumberFormat="1" applyFont="1" applyBorder="1" applyAlignment="1">
      <alignment horizontal="center" vertical="center" wrapText="1"/>
    </xf>
    <xf numFmtId="165" fontId="19" fillId="0" borderId="6" xfId="0" applyNumberFormat="1" applyFont="1" applyBorder="1" applyAlignment="1">
      <alignment horizontal="center" vertical="center" wrapText="1"/>
    </xf>
    <xf numFmtId="165" fontId="19" fillId="0" borderId="7" xfId="0" applyNumberFormat="1" applyFont="1" applyBorder="1" applyAlignment="1">
      <alignment horizontal="center" vertical="center" wrapText="1"/>
    </xf>
    <xf numFmtId="165" fontId="19" fillId="0" borderId="5" xfId="0" applyNumberFormat="1" applyFont="1" applyBorder="1" applyAlignment="1">
      <alignment horizontal="center" vertical="center" wrapText="1"/>
    </xf>
    <xf numFmtId="165" fontId="28" fillId="0" borderId="15" xfId="0" applyNumberFormat="1" applyFont="1" applyBorder="1" applyAlignment="1">
      <alignment horizontal="center" vertical="center" wrapText="1"/>
    </xf>
    <xf numFmtId="165" fontId="28" fillId="0" borderId="13" xfId="0" applyNumberFormat="1" applyFont="1" applyBorder="1" applyAlignment="1">
      <alignment horizontal="center" vertical="center" wrapText="1"/>
    </xf>
    <xf numFmtId="165" fontId="28" fillId="0" borderId="6" xfId="0" applyNumberFormat="1" applyFont="1" applyBorder="1" applyAlignment="1">
      <alignment horizontal="center" vertical="center" wrapText="1"/>
    </xf>
    <xf numFmtId="165" fontId="28" fillId="0" borderId="5" xfId="0" applyNumberFormat="1" applyFont="1" applyBorder="1" applyAlignment="1">
      <alignment horizontal="center" vertical="center" wrapText="1"/>
    </xf>
    <xf numFmtId="0" fontId="37" fillId="2" borderId="6"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14" fillId="0" borderId="11" xfId="0" applyFont="1" applyBorder="1" applyAlignment="1">
      <alignment horizontal="center" vertical="center" wrapText="1"/>
    </xf>
    <xf numFmtId="0" fontId="37" fillId="0" borderId="11" xfId="0" applyFont="1" applyBorder="1" applyAlignment="1">
      <alignment horizontal="center" vertical="center" wrapText="1"/>
    </xf>
    <xf numFmtId="164" fontId="38" fillId="0" borderId="1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ETN Member Contribution based on 6 Machine Manufacturers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BE"/>
        </a:p>
      </c:txPr>
    </c:title>
    <c:autoTitleDeleted val="0"/>
    <c:plotArea>
      <c:layout/>
      <c:barChart>
        <c:barDir val="col"/>
        <c:grouping val="stacked"/>
        <c:varyColors val="0"/>
        <c:ser>
          <c:idx val="0"/>
          <c:order val="0"/>
          <c:tx>
            <c:v>1 print job per participant, ETN Powder</c:v>
          </c:tx>
          <c:spPr>
            <a:solidFill>
              <a:schemeClr val="accent1"/>
            </a:solidFill>
            <a:ln>
              <a:noFill/>
            </a:ln>
            <a:effectLst/>
          </c:spPr>
          <c:invertIfNegative val="0"/>
          <c:cat>
            <c:numRef>
              <c:f>'ETN AM Benchmark Initiative'!$B$35:$B$50</c:f>
              <c:numCache>
                <c:formatCode>General</c:formatCode>
                <c:ptCount val="1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numCache>
            </c:numRef>
          </c:cat>
          <c:val>
            <c:numRef>
              <c:f>'ETN AM Benchmark Initiative'!$C$35:$C$50</c:f>
              <c:numCache>
                <c:formatCode>"€"#,##0</c:formatCode>
                <c:ptCount val="16"/>
                <c:pt idx="0">
                  <c:v>24186.814000000002</c:v>
                </c:pt>
                <c:pt idx="1">
                  <c:v>20155.678333333333</c:v>
                </c:pt>
                <c:pt idx="2">
                  <c:v>17276.295714285716</c:v>
                </c:pt>
                <c:pt idx="3">
                  <c:v>15116.758750000001</c:v>
                </c:pt>
                <c:pt idx="4">
                  <c:v>13437.11888888889</c:v>
                </c:pt>
                <c:pt idx="5">
                  <c:v>12093.407000000001</c:v>
                </c:pt>
                <c:pt idx="6">
                  <c:v>10994.006363636365</c:v>
                </c:pt>
                <c:pt idx="7">
                  <c:v>10077.839166666667</c:v>
                </c:pt>
                <c:pt idx="8">
                  <c:v>9302.6207692307689</c:v>
                </c:pt>
                <c:pt idx="9">
                  <c:v>8638.1478571428579</c:v>
                </c:pt>
                <c:pt idx="10">
                  <c:v>8062.271333333334</c:v>
                </c:pt>
                <c:pt idx="11">
                  <c:v>7558.3793750000004</c:v>
                </c:pt>
                <c:pt idx="12">
                  <c:v>7113.7688235294117</c:v>
                </c:pt>
                <c:pt idx="13">
                  <c:v>6718.559444444445</c:v>
                </c:pt>
                <c:pt idx="14">
                  <c:v>6364.9510526315789</c:v>
                </c:pt>
                <c:pt idx="15">
                  <c:v>6046.7035000000005</c:v>
                </c:pt>
              </c:numCache>
            </c:numRef>
          </c:val>
          <c:extLst>
            <c:ext xmlns:c16="http://schemas.microsoft.com/office/drawing/2014/chart" uri="{C3380CC4-5D6E-409C-BE32-E72D297353CC}">
              <c16:uniqueId val="{00000000-5343-4FF2-9849-1D1B9C8D1181}"/>
            </c:ext>
          </c:extLst>
        </c:ser>
        <c:ser>
          <c:idx val="1"/>
          <c:order val="1"/>
          <c:tx>
            <c:v>3 extra print jobs, OEM powder</c:v>
          </c:tx>
          <c:spPr>
            <a:solidFill>
              <a:schemeClr val="accent2"/>
            </a:solidFill>
            <a:ln>
              <a:noFill/>
            </a:ln>
            <a:effectLst/>
          </c:spPr>
          <c:invertIfNegative val="0"/>
          <c:cat>
            <c:numRef>
              <c:f>'ETN AM Benchmark Initiative'!$B$35:$B$50</c:f>
              <c:numCache>
                <c:formatCode>General</c:formatCode>
                <c:ptCount val="1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numCache>
            </c:numRef>
          </c:cat>
          <c:val>
            <c:numRef>
              <c:f>'ETN AM Benchmark Initiative'!$D$35:$D$50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5343-4FF2-9849-1D1B9C8D1181}"/>
            </c:ext>
          </c:extLst>
        </c:ser>
        <c:dLbls>
          <c:showLegendKey val="0"/>
          <c:showVal val="0"/>
          <c:showCatName val="0"/>
          <c:showSerName val="0"/>
          <c:showPercent val="0"/>
          <c:showBubbleSize val="0"/>
        </c:dLbls>
        <c:gapWidth val="150"/>
        <c:overlap val="100"/>
        <c:axId val="99476448"/>
        <c:axId val="136764752"/>
      </c:barChart>
      <c:catAx>
        <c:axId val="99476448"/>
        <c:scaling>
          <c:orientation val="minMax"/>
        </c:scaling>
        <c:delete val="0"/>
        <c:axPos val="b"/>
        <c:majorGridlines>
          <c:spPr>
            <a:ln w="19050"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a:t>ETN</a:t>
                </a:r>
                <a:r>
                  <a:rPr lang="en-GB" sz="1400" baseline="0"/>
                  <a:t> members participating in the benchmark initiative</a:t>
                </a:r>
                <a:endParaRPr lang="en-GB" sz="1400"/>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BE"/>
          </a:p>
        </c:txPr>
        <c:crossAx val="136764752"/>
        <c:crosses val="autoZero"/>
        <c:auto val="1"/>
        <c:lblAlgn val="ctr"/>
        <c:lblOffset val="100"/>
        <c:tickMarkSkip val="5"/>
        <c:noMultiLvlLbl val="0"/>
      </c:catAx>
      <c:valAx>
        <c:axId val="136764752"/>
        <c:scaling>
          <c:orientation val="minMax"/>
          <c:max val="35000"/>
        </c:scaling>
        <c:delete val="0"/>
        <c:axPos val="l"/>
        <c:majorGridlines>
          <c:spPr>
            <a:ln w="19050"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quot;€&quot;#,##0" sourceLinked="0"/>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BE"/>
          </a:p>
        </c:txPr>
        <c:crossAx val="99476448"/>
        <c:crossesAt val="20"/>
        <c:crossBetween val="between"/>
      </c:valAx>
      <c:spPr>
        <a:noFill/>
        <a:ln>
          <a:noFill/>
        </a:ln>
        <a:effectLst/>
      </c:spPr>
    </c:plotArea>
    <c:legend>
      <c:legendPos val="b"/>
      <c:layout>
        <c:manualLayout>
          <c:xMode val="edge"/>
          <c:yMode val="edge"/>
          <c:x val="0.27847551128322612"/>
          <c:y val="0.94625714221428325"/>
          <c:w val="0.41482497384222783"/>
          <c:h val="4.778971046141423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30</xdr:row>
      <xdr:rowOff>0</xdr:rowOff>
    </xdr:from>
    <xdr:to>
      <xdr:col>16</xdr:col>
      <xdr:colOff>392381</xdr:colOff>
      <xdr:row>74</xdr:row>
      <xdr:rowOff>113476</xdr:rowOff>
    </xdr:to>
    <xdr:graphicFrame macro="">
      <xdr:nvGraphicFramePr>
        <xdr:cNvPr id="3" name="Chart 2">
          <a:extLst>
            <a:ext uri="{FF2B5EF4-FFF2-40B4-BE49-F238E27FC236}">
              <a16:creationId xmlns:a16="http://schemas.microsoft.com/office/drawing/2014/main" id="{04EED259-5BDB-434A-990C-14C3BA9B3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82"/>
  <sheetViews>
    <sheetView tabSelected="1" topLeftCell="A16" zoomScaleNormal="100" workbookViewId="0">
      <selection activeCell="D25" sqref="D25"/>
    </sheetView>
  </sheetViews>
  <sheetFormatPr defaultRowHeight="11.5" x14ac:dyDescent="0.25"/>
  <cols>
    <col min="2" max="2" width="22.69921875" customWidth="1"/>
    <col min="3" max="11" width="15.69921875" customWidth="1"/>
  </cols>
  <sheetData>
    <row r="2" spans="2:14" ht="16.5" x14ac:dyDescent="0.25">
      <c r="B2" s="13" t="s">
        <v>103</v>
      </c>
      <c r="C2" s="14"/>
      <c r="D2" s="14"/>
      <c r="E2" s="14"/>
      <c r="F2" s="14"/>
      <c r="G2" s="14"/>
      <c r="H2" s="14"/>
      <c r="I2" s="14"/>
      <c r="J2" s="14"/>
      <c r="K2" s="14"/>
      <c r="L2" s="14"/>
      <c r="M2" s="14"/>
      <c r="N2" s="14"/>
    </row>
    <row r="3" spans="2:14" ht="14.5" x14ac:dyDescent="0.25">
      <c r="B3" s="4" t="s">
        <v>47</v>
      </c>
      <c r="G3" s="117"/>
      <c r="H3" s="117"/>
      <c r="I3" s="117"/>
      <c r="J3" s="118"/>
      <c r="K3" s="119"/>
    </row>
    <row r="4" spans="2:14" ht="14.5" x14ac:dyDescent="0.25">
      <c r="G4" s="117"/>
      <c r="H4" s="117"/>
      <c r="I4" s="117"/>
      <c r="J4" s="118"/>
      <c r="K4" s="119"/>
    </row>
    <row r="5" spans="2:14" ht="14.5" x14ac:dyDescent="0.25">
      <c r="B5" s="4" t="s">
        <v>48</v>
      </c>
      <c r="G5" s="117"/>
      <c r="H5" s="117"/>
      <c r="I5" s="117"/>
      <c r="J5" s="118"/>
      <c r="K5" s="119"/>
    </row>
    <row r="6" spans="2:14" ht="29" x14ac:dyDescent="0.25">
      <c r="B6" s="4"/>
      <c r="C6" s="120" t="s">
        <v>49</v>
      </c>
      <c r="D6" s="120" t="s">
        <v>18</v>
      </c>
      <c r="E6" s="121" t="str">
        <f>"Contingency ("&amp;'1. Third Party'!J4&amp;"%)"</f>
        <v>Contingency (15%)</v>
      </c>
      <c r="F6" s="122" t="s">
        <v>36</v>
      </c>
      <c r="G6" s="117"/>
      <c r="H6" s="117"/>
      <c r="I6" s="117"/>
      <c r="J6" s="118"/>
      <c r="K6" s="119"/>
    </row>
    <row r="7" spans="2:14" ht="14.5" x14ac:dyDescent="0.25">
      <c r="B7" s="123" t="s">
        <v>50</v>
      </c>
      <c r="C7" s="124">
        <f>'1. Third Party'!$C$30</f>
        <v>18916.2</v>
      </c>
      <c r="D7" s="124">
        <f>'1. Third Party'!$H$30</f>
        <v>7365.6</v>
      </c>
      <c r="E7" s="124">
        <f>(C7+D7)*'1. Third Party'!J4/100</f>
        <v>3942.2700000000004</v>
      </c>
      <c r="F7" s="122">
        <f>SUM(C7:E7)</f>
        <v>30224.070000000003</v>
      </c>
      <c r="G7" s="117"/>
      <c r="H7" s="117"/>
      <c r="I7" s="117"/>
      <c r="J7" s="118"/>
      <c r="K7" s="119"/>
    </row>
    <row r="8" spans="2:14" ht="34.5" x14ac:dyDescent="0.25">
      <c r="B8" s="125" t="s">
        <v>51</v>
      </c>
      <c r="C8" s="124">
        <f>'1. Third Party'!$C$38</f>
        <v>18916.2</v>
      </c>
      <c r="D8" s="124">
        <f>'1. Third Party'!$H$38</f>
        <v>7365.6</v>
      </c>
      <c r="E8" s="124">
        <f>(C8+D8)*'1. Third Party'!J4/100</f>
        <v>3942.2700000000004</v>
      </c>
      <c r="F8" s="122">
        <f>SUM(C8:E8)</f>
        <v>30224.070000000003</v>
      </c>
      <c r="G8" s="117"/>
      <c r="H8" s="117"/>
      <c r="I8" s="117"/>
      <c r="J8" s="118"/>
      <c r="K8" s="119"/>
    </row>
    <row r="9" spans="2:14" ht="12" x14ac:dyDescent="0.3">
      <c r="B9" s="126" t="s">
        <v>52</v>
      </c>
      <c r="F9" s="127">
        <f>F8-F7</f>
        <v>0</v>
      </c>
    </row>
    <row r="10" spans="2:14" ht="12" x14ac:dyDescent="0.3">
      <c r="B10" s="126"/>
      <c r="F10" s="127"/>
    </row>
    <row r="11" spans="2:14" ht="12" x14ac:dyDescent="0.3">
      <c r="B11" s="126"/>
      <c r="F11" s="127"/>
    </row>
    <row r="12" spans="2:14" ht="14.5" x14ac:dyDescent="0.25">
      <c r="B12" s="15" t="s">
        <v>104</v>
      </c>
      <c r="C12" s="14"/>
      <c r="D12" s="14"/>
      <c r="E12" s="14"/>
      <c r="F12" s="14"/>
      <c r="G12" s="14"/>
      <c r="H12" s="14"/>
      <c r="I12" s="14"/>
      <c r="J12" s="14"/>
      <c r="K12" s="14"/>
      <c r="L12" s="14"/>
      <c r="M12" s="14"/>
      <c r="N12" s="14"/>
    </row>
    <row r="14" spans="2:14" ht="14.5" x14ac:dyDescent="0.25">
      <c r="B14" s="4" t="s">
        <v>8</v>
      </c>
      <c r="C14" s="2"/>
      <c r="D14" s="1">
        <f>'2. Testing Program'!$C$7</f>
        <v>7000</v>
      </c>
      <c r="E14" t="s">
        <v>3</v>
      </c>
    </row>
    <row r="15" spans="2:14" ht="14.5" x14ac:dyDescent="0.25">
      <c r="B15" s="3" t="s">
        <v>4</v>
      </c>
      <c r="D15" s="1">
        <f>'2. Testing Program'!$F$8</f>
        <v>4218.3333333333339</v>
      </c>
      <c r="E15" t="s">
        <v>5</v>
      </c>
    </row>
    <row r="16" spans="2:14" ht="14.5" x14ac:dyDescent="0.25">
      <c r="B16" s="4" t="s">
        <v>6</v>
      </c>
      <c r="D16" s="1">
        <f>'2. Testing Program'!$M$8</f>
        <v>3900</v>
      </c>
      <c r="E16" t="s">
        <v>7</v>
      </c>
    </row>
    <row r="17" spans="2:14" x14ac:dyDescent="0.25">
      <c r="B17" s="9"/>
    </row>
    <row r="18" spans="2:14" ht="14.5" x14ac:dyDescent="0.35">
      <c r="B18" s="8" t="s">
        <v>20</v>
      </c>
      <c r="D18" s="10">
        <f>SUM(D14:D16)</f>
        <v>15118.333333333334</v>
      </c>
    </row>
    <row r="19" spans="2:14" ht="14.5" x14ac:dyDescent="0.35">
      <c r="B19" s="8" t="s">
        <v>21</v>
      </c>
      <c r="D19" s="10">
        <f>D15+D16</f>
        <v>8118.3333333333339</v>
      </c>
      <c r="E19" t="s">
        <v>22</v>
      </c>
    </row>
    <row r="23" spans="2:14" x14ac:dyDescent="0.25">
      <c r="B23" s="16" t="s">
        <v>31</v>
      </c>
      <c r="C23" s="16"/>
      <c r="D23" s="16"/>
      <c r="E23" s="16"/>
      <c r="F23" s="16"/>
      <c r="G23" s="16"/>
      <c r="H23" s="16"/>
      <c r="I23" s="16"/>
      <c r="J23" s="16"/>
      <c r="K23" s="16"/>
      <c r="L23" s="16"/>
      <c r="M23" s="16"/>
      <c r="N23" s="16"/>
    </row>
    <row r="26" spans="2:14" x14ac:dyDescent="0.25">
      <c r="B26" t="s">
        <v>23</v>
      </c>
      <c r="C26" s="41">
        <v>6</v>
      </c>
    </row>
    <row r="27" spans="2:14" x14ac:dyDescent="0.25">
      <c r="B27" t="s">
        <v>35</v>
      </c>
      <c r="C27" s="41">
        <v>0</v>
      </c>
    </row>
    <row r="28" spans="2:14" x14ac:dyDescent="0.25">
      <c r="C28" s="41"/>
    </row>
    <row r="30" spans="2:14" ht="23" x14ac:dyDescent="0.25">
      <c r="B30" s="5" t="s">
        <v>9</v>
      </c>
      <c r="C30" s="56" t="s">
        <v>37</v>
      </c>
      <c r="D30" s="55" t="str">
        <f>C27&amp;" extra jobs
with OEM Powder"</f>
        <v>0 extra jobs
with OEM Powder</v>
      </c>
      <c r="E30" s="5" t="s">
        <v>36</v>
      </c>
    </row>
    <row r="31" spans="2:14" x14ac:dyDescent="0.25">
      <c r="B31">
        <v>1</v>
      </c>
      <c r="C31" s="6">
        <f>($F$7+$C$26*$D$18)/B31</f>
        <v>120934.07</v>
      </c>
      <c r="D31" s="1">
        <f>($F$9+$C$27*$D$19)/B31</f>
        <v>0</v>
      </c>
      <c r="E31" s="1">
        <f>C31+D31</f>
        <v>120934.07</v>
      </c>
    </row>
    <row r="32" spans="2:14" x14ac:dyDescent="0.25">
      <c r="B32">
        <v>2</v>
      </c>
      <c r="C32" s="6">
        <f t="shared" ref="C32:C50" si="0">($F$7+$C$26*$D$18)/B32</f>
        <v>60467.035000000003</v>
      </c>
      <c r="D32" s="1">
        <f t="shared" ref="D32:D50" si="1">($F$9+$C$27*$D$19)/B32</f>
        <v>0</v>
      </c>
      <c r="E32" s="1">
        <f t="shared" ref="E32:E50" si="2">C32+D32</f>
        <v>60467.035000000003</v>
      </c>
    </row>
    <row r="33" spans="2:5" x14ac:dyDescent="0.25">
      <c r="B33">
        <v>3</v>
      </c>
      <c r="C33" s="6">
        <f t="shared" si="0"/>
        <v>40311.356666666667</v>
      </c>
      <c r="D33" s="1">
        <f t="shared" si="1"/>
        <v>0</v>
      </c>
      <c r="E33" s="1">
        <f t="shared" si="2"/>
        <v>40311.356666666667</v>
      </c>
    </row>
    <row r="34" spans="2:5" x14ac:dyDescent="0.25">
      <c r="B34">
        <v>4</v>
      </c>
      <c r="C34" s="6">
        <f t="shared" si="0"/>
        <v>30233.517500000002</v>
      </c>
      <c r="D34" s="1">
        <f t="shared" si="1"/>
        <v>0</v>
      </c>
      <c r="E34" s="1">
        <f t="shared" si="2"/>
        <v>30233.517500000002</v>
      </c>
    </row>
    <row r="35" spans="2:5" x14ac:dyDescent="0.25">
      <c r="B35" s="87">
        <v>5</v>
      </c>
      <c r="C35" s="6">
        <f t="shared" si="0"/>
        <v>24186.814000000002</v>
      </c>
      <c r="D35" s="1">
        <f t="shared" si="1"/>
        <v>0</v>
      </c>
      <c r="E35" s="141">
        <f t="shared" si="2"/>
        <v>24186.814000000002</v>
      </c>
    </row>
    <row r="36" spans="2:5" x14ac:dyDescent="0.25">
      <c r="B36">
        <v>6</v>
      </c>
      <c r="C36" s="6">
        <f t="shared" si="0"/>
        <v>20155.678333333333</v>
      </c>
      <c r="D36" s="1">
        <f t="shared" si="1"/>
        <v>0</v>
      </c>
      <c r="E36" s="1">
        <f t="shared" si="2"/>
        <v>20155.678333333333</v>
      </c>
    </row>
    <row r="37" spans="2:5" x14ac:dyDescent="0.25">
      <c r="B37">
        <v>7</v>
      </c>
      <c r="C37" s="6">
        <f t="shared" si="0"/>
        <v>17276.295714285716</v>
      </c>
      <c r="D37" s="1">
        <f t="shared" si="1"/>
        <v>0</v>
      </c>
      <c r="E37" s="1">
        <f t="shared" si="2"/>
        <v>17276.295714285716</v>
      </c>
    </row>
    <row r="38" spans="2:5" x14ac:dyDescent="0.25">
      <c r="B38">
        <v>8</v>
      </c>
      <c r="C38" s="6">
        <f t="shared" si="0"/>
        <v>15116.758750000001</v>
      </c>
      <c r="D38" s="1">
        <f t="shared" si="1"/>
        <v>0</v>
      </c>
      <c r="E38" s="1">
        <f t="shared" si="2"/>
        <v>15116.758750000001</v>
      </c>
    </row>
    <row r="39" spans="2:5" x14ac:dyDescent="0.25">
      <c r="B39">
        <v>9</v>
      </c>
      <c r="C39" s="6">
        <f t="shared" si="0"/>
        <v>13437.11888888889</v>
      </c>
      <c r="D39" s="1">
        <f t="shared" si="1"/>
        <v>0</v>
      </c>
      <c r="E39" s="1">
        <f t="shared" si="2"/>
        <v>13437.11888888889</v>
      </c>
    </row>
    <row r="40" spans="2:5" x14ac:dyDescent="0.25">
      <c r="B40" s="87">
        <v>10</v>
      </c>
      <c r="C40" s="6">
        <f t="shared" si="0"/>
        <v>12093.407000000001</v>
      </c>
      <c r="D40" s="1">
        <f t="shared" si="1"/>
        <v>0</v>
      </c>
      <c r="E40" s="141">
        <f t="shared" si="2"/>
        <v>12093.407000000001</v>
      </c>
    </row>
    <row r="41" spans="2:5" x14ac:dyDescent="0.25">
      <c r="B41">
        <v>11</v>
      </c>
      <c r="C41" s="6">
        <f t="shared" si="0"/>
        <v>10994.006363636365</v>
      </c>
      <c r="D41" s="1">
        <f t="shared" si="1"/>
        <v>0</v>
      </c>
      <c r="E41" s="1">
        <f t="shared" si="2"/>
        <v>10994.006363636365</v>
      </c>
    </row>
    <row r="42" spans="2:5" x14ac:dyDescent="0.25">
      <c r="B42">
        <v>12</v>
      </c>
      <c r="C42" s="6">
        <f t="shared" si="0"/>
        <v>10077.839166666667</v>
      </c>
      <c r="D42" s="1">
        <f t="shared" si="1"/>
        <v>0</v>
      </c>
      <c r="E42" s="1">
        <f t="shared" si="2"/>
        <v>10077.839166666667</v>
      </c>
    </row>
    <row r="43" spans="2:5" x14ac:dyDescent="0.25">
      <c r="B43">
        <v>13</v>
      </c>
      <c r="C43" s="6">
        <f t="shared" si="0"/>
        <v>9302.6207692307689</v>
      </c>
      <c r="D43" s="1">
        <f t="shared" si="1"/>
        <v>0</v>
      </c>
      <c r="E43" s="1">
        <f t="shared" si="2"/>
        <v>9302.6207692307689</v>
      </c>
    </row>
    <row r="44" spans="2:5" x14ac:dyDescent="0.25">
      <c r="B44">
        <v>14</v>
      </c>
      <c r="C44" s="6">
        <f t="shared" si="0"/>
        <v>8638.1478571428579</v>
      </c>
      <c r="D44" s="1">
        <f t="shared" si="1"/>
        <v>0</v>
      </c>
      <c r="E44" s="1">
        <f t="shared" si="2"/>
        <v>8638.1478571428579</v>
      </c>
    </row>
    <row r="45" spans="2:5" x14ac:dyDescent="0.25">
      <c r="B45" s="87">
        <v>15</v>
      </c>
      <c r="C45" s="6">
        <f t="shared" si="0"/>
        <v>8062.271333333334</v>
      </c>
      <c r="D45" s="1">
        <f t="shared" si="1"/>
        <v>0</v>
      </c>
      <c r="E45" s="141">
        <f t="shared" si="2"/>
        <v>8062.271333333334</v>
      </c>
    </row>
    <row r="46" spans="2:5" x14ac:dyDescent="0.25">
      <c r="B46">
        <v>16</v>
      </c>
      <c r="C46" s="6">
        <f t="shared" si="0"/>
        <v>7558.3793750000004</v>
      </c>
      <c r="D46" s="1">
        <f t="shared" si="1"/>
        <v>0</v>
      </c>
      <c r="E46" s="1">
        <f t="shared" si="2"/>
        <v>7558.3793750000004</v>
      </c>
    </row>
    <row r="47" spans="2:5" x14ac:dyDescent="0.25">
      <c r="B47">
        <v>17</v>
      </c>
      <c r="C47" s="6">
        <f t="shared" si="0"/>
        <v>7113.7688235294117</v>
      </c>
      <c r="D47" s="1">
        <f t="shared" si="1"/>
        <v>0</v>
      </c>
      <c r="E47" s="1">
        <f t="shared" si="2"/>
        <v>7113.7688235294117</v>
      </c>
    </row>
    <row r="48" spans="2:5" x14ac:dyDescent="0.25">
      <c r="B48">
        <v>18</v>
      </c>
      <c r="C48" s="6">
        <f t="shared" si="0"/>
        <v>6718.559444444445</v>
      </c>
      <c r="D48" s="1">
        <f t="shared" si="1"/>
        <v>0</v>
      </c>
      <c r="E48" s="1">
        <f t="shared" si="2"/>
        <v>6718.559444444445</v>
      </c>
    </row>
    <row r="49" spans="2:6" x14ac:dyDescent="0.25">
      <c r="B49">
        <v>19</v>
      </c>
      <c r="C49" s="6">
        <f t="shared" si="0"/>
        <v>6364.9510526315789</v>
      </c>
      <c r="D49" s="1">
        <f t="shared" si="1"/>
        <v>0</v>
      </c>
      <c r="E49" s="1">
        <f t="shared" si="2"/>
        <v>6364.9510526315789</v>
      </c>
    </row>
    <row r="50" spans="2:6" x14ac:dyDescent="0.25">
      <c r="B50" s="87">
        <v>20</v>
      </c>
      <c r="C50" s="6">
        <f t="shared" si="0"/>
        <v>6046.7035000000005</v>
      </c>
      <c r="D50" s="1">
        <f t="shared" si="1"/>
        <v>0</v>
      </c>
      <c r="E50" s="141">
        <f t="shared" si="2"/>
        <v>6046.7035000000005</v>
      </c>
    </row>
    <row r="51" spans="2:6" x14ac:dyDescent="0.25">
      <c r="C51" s="41"/>
    </row>
    <row r="52" spans="2:6" x14ac:dyDescent="0.25">
      <c r="C52" s="41"/>
    </row>
    <row r="53" spans="2:6" x14ac:dyDescent="0.25">
      <c r="C53" s="41"/>
    </row>
    <row r="54" spans="2:6" x14ac:dyDescent="0.25">
      <c r="C54" s="41"/>
    </row>
    <row r="55" spans="2:6" x14ac:dyDescent="0.25">
      <c r="C55" s="57"/>
      <c r="D55" s="9"/>
      <c r="E55" s="9"/>
      <c r="F55" s="9"/>
    </row>
    <row r="56" spans="2:6" x14ac:dyDescent="0.25">
      <c r="C56" s="57"/>
      <c r="D56" s="9"/>
      <c r="E56" s="9"/>
      <c r="F56" s="9"/>
    </row>
    <row r="57" spans="2:6" x14ac:dyDescent="0.25">
      <c r="C57" s="58"/>
      <c r="D57" s="9"/>
      <c r="E57" s="9"/>
      <c r="F57" s="9"/>
    </row>
    <row r="58" spans="2:6" x14ac:dyDescent="0.25">
      <c r="C58" s="9"/>
      <c r="D58" s="9"/>
      <c r="E58" s="9"/>
      <c r="F58" s="9"/>
    </row>
    <row r="59" spans="2:6" x14ac:dyDescent="0.25">
      <c r="C59" s="9"/>
      <c r="D59" s="9"/>
      <c r="E59" s="9"/>
      <c r="F59" s="9"/>
    </row>
    <row r="60" spans="2:6" x14ac:dyDescent="0.25">
      <c r="C60" s="9"/>
      <c r="D60" s="59"/>
      <c r="E60" s="59"/>
      <c r="F60" s="59"/>
    </row>
    <row r="61" spans="2:6" x14ac:dyDescent="0.25">
      <c r="C61" s="9"/>
      <c r="D61" s="59"/>
      <c r="E61" s="59"/>
      <c r="F61" s="59"/>
    </row>
    <row r="62" spans="2:6" x14ac:dyDescent="0.25">
      <c r="C62" s="9"/>
      <c r="D62" s="59"/>
      <c r="E62" s="59"/>
      <c r="F62" s="59"/>
    </row>
    <row r="63" spans="2:6" x14ac:dyDescent="0.25">
      <c r="C63" s="9"/>
      <c r="D63" s="59"/>
      <c r="E63" s="59"/>
      <c r="F63" s="59"/>
    </row>
    <row r="64" spans="2:6" x14ac:dyDescent="0.25">
      <c r="C64" s="9"/>
      <c r="D64" s="59"/>
      <c r="E64" s="59"/>
      <c r="F64" s="59"/>
    </row>
    <row r="65" spans="3:6" x14ac:dyDescent="0.25">
      <c r="C65" s="9"/>
      <c r="D65" s="59"/>
      <c r="E65" s="59"/>
      <c r="F65" s="59"/>
    </row>
    <row r="66" spans="3:6" x14ac:dyDescent="0.25">
      <c r="C66" s="9"/>
      <c r="D66" s="59"/>
      <c r="E66" s="59"/>
      <c r="F66" s="59"/>
    </row>
    <row r="67" spans="3:6" x14ac:dyDescent="0.25">
      <c r="C67" s="9"/>
      <c r="D67" s="59"/>
      <c r="E67" s="59"/>
      <c r="F67" s="59"/>
    </row>
    <row r="68" spans="3:6" x14ac:dyDescent="0.25">
      <c r="C68" s="9"/>
      <c r="D68" s="59"/>
      <c r="E68" s="59"/>
      <c r="F68" s="59"/>
    </row>
    <row r="69" spans="3:6" x14ac:dyDescent="0.25">
      <c r="C69" s="9"/>
      <c r="D69" s="59"/>
      <c r="E69" s="59"/>
      <c r="F69" s="59"/>
    </row>
    <row r="70" spans="3:6" x14ac:dyDescent="0.25">
      <c r="C70" s="9"/>
      <c r="D70" s="59"/>
      <c r="E70" s="59"/>
      <c r="F70" s="59"/>
    </row>
    <row r="71" spans="3:6" x14ac:dyDescent="0.25">
      <c r="C71" s="9"/>
      <c r="D71" s="59"/>
      <c r="E71" s="59"/>
      <c r="F71" s="59"/>
    </row>
    <row r="72" spans="3:6" x14ac:dyDescent="0.25">
      <c r="C72" s="9"/>
      <c r="D72" s="59"/>
      <c r="E72" s="59"/>
      <c r="F72" s="59"/>
    </row>
    <row r="73" spans="3:6" x14ac:dyDescent="0.25">
      <c r="C73" s="9"/>
      <c r="D73" s="59"/>
      <c r="E73" s="59"/>
      <c r="F73" s="59"/>
    </row>
    <row r="74" spans="3:6" x14ac:dyDescent="0.25">
      <c r="C74" s="9"/>
      <c r="D74" s="59"/>
      <c r="E74" s="59"/>
      <c r="F74" s="59"/>
    </row>
    <row r="75" spans="3:6" x14ac:dyDescent="0.25">
      <c r="C75" s="9"/>
      <c r="D75" s="59"/>
      <c r="E75" s="59"/>
      <c r="F75" s="59"/>
    </row>
    <row r="76" spans="3:6" x14ac:dyDescent="0.25">
      <c r="C76" s="9"/>
      <c r="D76" s="59"/>
      <c r="E76" s="59"/>
      <c r="F76" s="59"/>
    </row>
    <row r="77" spans="3:6" x14ac:dyDescent="0.25">
      <c r="C77" s="9"/>
      <c r="D77" s="59"/>
      <c r="E77" s="59"/>
      <c r="F77" s="59"/>
    </row>
    <row r="78" spans="3:6" x14ac:dyDescent="0.25">
      <c r="C78" s="9"/>
      <c r="D78" s="59"/>
      <c r="E78" s="59"/>
      <c r="F78" s="59"/>
    </row>
    <row r="79" spans="3:6" x14ac:dyDescent="0.25">
      <c r="C79" s="9"/>
      <c r="D79" s="59"/>
      <c r="E79" s="59"/>
      <c r="F79" s="59"/>
    </row>
    <row r="80" spans="3:6" x14ac:dyDescent="0.25">
      <c r="C80" s="9"/>
      <c r="D80" s="9"/>
      <c r="E80" s="9"/>
      <c r="F80" s="9"/>
    </row>
    <row r="81" spans="3:6" x14ac:dyDescent="0.25">
      <c r="C81" s="9"/>
      <c r="D81" s="9"/>
      <c r="E81" s="9"/>
      <c r="F81" s="9"/>
    </row>
    <row r="82" spans="3:6" x14ac:dyDescent="0.25">
      <c r="C82" s="9"/>
      <c r="D82" s="9"/>
      <c r="E82" s="9"/>
      <c r="F82" s="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38562-9C5C-4F0F-A4A5-5D11F9CE2540}">
  <dimension ref="B2:O57"/>
  <sheetViews>
    <sheetView zoomScaleNormal="100" workbookViewId="0">
      <selection activeCell="J5" sqref="J5"/>
    </sheetView>
  </sheetViews>
  <sheetFormatPr defaultRowHeight="11.5" x14ac:dyDescent="0.25"/>
  <cols>
    <col min="2" max="2" width="22.69921875" customWidth="1"/>
    <col min="3" max="11" width="15.69921875" customWidth="1"/>
  </cols>
  <sheetData>
    <row r="2" spans="2:15" ht="16.5" x14ac:dyDescent="0.25">
      <c r="B2" s="13" t="s">
        <v>1</v>
      </c>
      <c r="C2" s="14"/>
      <c r="D2" s="14"/>
      <c r="E2" s="14"/>
      <c r="F2" s="14"/>
      <c r="G2" s="14"/>
      <c r="H2" s="14"/>
      <c r="I2" s="14"/>
      <c r="J2" s="14"/>
      <c r="K2" s="14"/>
      <c r="L2" s="14"/>
      <c r="M2" s="14"/>
      <c r="N2" s="14"/>
    </row>
    <row r="3" spans="2:15" ht="12" thickBot="1" x14ac:dyDescent="0.3"/>
    <row r="4" spans="2:15" ht="12" thickBot="1" x14ac:dyDescent="0.3">
      <c r="B4" s="111" t="s">
        <v>41</v>
      </c>
      <c r="C4" s="112" t="s">
        <v>42</v>
      </c>
      <c r="D4" s="113" t="s">
        <v>44</v>
      </c>
      <c r="E4" s="116" t="s">
        <v>43</v>
      </c>
      <c r="F4" s="114"/>
      <c r="I4" t="s">
        <v>105</v>
      </c>
      <c r="J4">
        <v>15</v>
      </c>
    </row>
    <row r="5" spans="2:15" ht="12" thickBot="1" x14ac:dyDescent="0.3"/>
    <row r="6" spans="2:15" ht="29.5" thickBot="1" x14ac:dyDescent="0.3">
      <c r="B6" s="11" t="s">
        <v>19</v>
      </c>
      <c r="C6" s="142" t="s">
        <v>0</v>
      </c>
      <c r="D6" s="143"/>
      <c r="E6" s="143"/>
      <c r="F6" s="143"/>
      <c r="G6" s="144"/>
      <c r="H6" s="142" t="s">
        <v>18</v>
      </c>
      <c r="I6" s="144"/>
      <c r="J6" s="145" t="str">
        <f>"Contingency: "&amp;J4&amp;"% of total"</f>
        <v>Contingency: 15% of total</v>
      </c>
      <c r="K6" s="148" t="s">
        <v>17</v>
      </c>
      <c r="O6" t="s">
        <v>24</v>
      </c>
    </row>
    <row r="7" spans="2:15" ht="21" customHeight="1" x14ac:dyDescent="0.25">
      <c r="B7" s="151"/>
      <c r="C7" s="153" t="s">
        <v>16</v>
      </c>
      <c r="D7" s="153" t="s">
        <v>15</v>
      </c>
      <c r="E7" s="153" t="s">
        <v>14</v>
      </c>
      <c r="F7" s="153" t="s">
        <v>13</v>
      </c>
      <c r="G7" s="153" t="s">
        <v>12</v>
      </c>
      <c r="H7" s="153" t="s">
        <v>11</v>
      </c>
      <c r="I7" s="153" t="s">
        <v>10</v>
      </c>
      <c r="J7" s="146"/>
      <c r="K7" s="149"/>
      <c r="O7">
        <v>9.2999999999999999E-2</v>
      </c>
    </row>
    <row r="8" spans="2:15" ht="12" thickBot="1" x14ac:dyDescent="0.3">
      <c r="B8" s="152"/>
      <c r="C8" s="154"/>
      <c r="D8" s="154"/>
      <c r="E8" s="154"/>
      <c r="F8" s="154"/>
      <c r="G8" s="154"/>
      <c r="H8" s="154"/>
      <c r="I8" s="154"/>
      <c r="J8" s="147"/>
      <c r="K8" s="150"/>
    </row>
    <row r="9" spans="2:15" ht="37" customHeight="1" x14ac:dyDescent="0.25">
      <c r="B9" s="62" t="s">
        <v>38</v>
      </c>
      <c r="C9" s="63"/>
      <c r="D9" s="64"/>
      <c r="E9" s="64"/>
      <c r="F9" s="64"/>
      <c r="G9" s="65"/>
      <c r="H9" s="63"/>
      <c r="I9" s="65"/>
      <c r="J9" s="66"/>
      <c r="K9" s="23"/>
    </row>
    <row r="10" spans="2:15" ht="14.5" x14ac:dyDescent="0.25">
      <c r="B10" s="67" t="s">
        <v>26</v>
      </c>
      <c r="C10" s="68">
        <v>850</v>
      </c>
      <c r="D10" s="69">
        <v>1800</v>
      </c>
      <c r="E10" s="69">
        <v>1650</v>
      </c>
      <c r="F10" s="69">
        <v>1650</v>
      </c>
      <c r="G10" s="70">
        <v>1650</v>
      </c>
      <c r="H10" s="68">
        <v>1650</v>
      </c>
      <c r="I10" s="70">
        <v>1650</v>
      </c>
      <c r="J10" s="66"/>
      <c r="K10" s="25"/>
    </row>
    <row r="11" spans="2:15" ht="14.5" x14ac:dyDescent="0.25">
      <c r="B11" s="67" t="s">
        <v>25</v>
      </c>
      <c r="C11" s="68">
        <v>10</v>
      </c>
      <c r="D11" s="69">
        <v>30</v>
      </c>
      <c r="E11" s="69">
        <v>8</v>
      </c>
      <c r="F11" s="69">
        <v>24</v>
      </c>
      <c r="G11" s="70">
        <v>40</v>
      </c>
      <c r="H11" s="68">
        <v>20</v>
      </c>
      <c r="I11" s="70">
        <v>20</v>
      </c>
      <c r="J11" s="66"/>
      <c r="K11" s="25"/>
    </row>
    <row r="12" spans="2:15" ht="15" thickBot="1" x14ac:dyDescent="0.3">
      <c r="B12" s="71" t="s">
        <v>27</v>
      </c>
      <c r="C12" s="72">
        <f t="shared" ref="C12:I12" si="0">C10*C11*NOK_to_EUR</f>
        <v>790.5</v>
      </c>
      <c r="D12" s="73">
        <f t="shared" si="0"/>
        <v>5022</v>
      </c>
      <c r="E12" s="73">
        <f t="shared" si="0"/>
        <v>1227.5999999999999</v>
      </c>
      <c r="F12" s="73">
        <f t="shared" si="0"/>
        <v>3682.8</v>
      </c>
      <c r="G12" s="74">
        <f t="shared" si="0"/>
        <v>6138</v>
      </c>
      <c r="H12" s="72">
        <f t="shared" si="0"/>
        <v>3069</v>
      </c>
      <c r="I12" s="74">
        <f t="shared" si="0"/>
        <v>3069</v>
      </c>
      <c r="J12" s="75"/>
      <c r="K12" s="25"/>
    </row>
    <row r="13" spans="2:15" ht="15" thickBot="1" x14ac:dyDescent="0.3">
      <c r="B13" s="76" t="s">
        <v>29</v>
      </c>
      <c r="C13" s="161">
        <f>SUM(C12:G12)</f>
        <v>16860.900000000001</v>
      </c>
      <c r="D13" s="162"/>
      <c r="E13" s="162"/>
      <c r="F13" s="162"/>
      <c r="G13" s="163"/>
      <c r="H13" s="161">
        <f>H12+I12</f>
        <v>6138</v>
      </c>
      <c r="I13" s="163"/>
      <c r="J13" s="77">
        <f>SUM(C13:I13)*J4/100</f>
        <v>3449.835</v>
      </c>
      <c r="K13" s="29">
        <f>SUM(C13:J13)</f>
        <v>26448.735000000001</v>
      </c>
    </row>
    <row r="14" spans="2:15" ht="3.5" customHeight="1" thickBot="1" x14ac:dyDescent="0.3">
      <c r="B14" s="155"/>
      <c r="C14" s="156"/>
      <c r="D14" s="156"/>
      <c r="E14" s="156"/>
      <c r="F14" s="156"/>
      <c r="G14" s="156"/>
      <c r="H14" s="156"/>
      <c r="I14" s="156"/>
      <c r="J14" s="156"/>
      <c r="K14" s="157"/>
    </row>
    <row r="15" spans="2:15" ht="35.5" customHeight="1" x14ac:dyDescent="0.25">
      <c r="B15" s="78" t="s">
        <v>39</v>
      </c>
      <c r="C15" s="63"/>
      <c r="D15" s="64"/>
      <c r="E15" s="64"/>
      <c r="F15" s="64"/>
      <c r="G15" s="65"/>
      <c r="H15" s="63"/>
      <c r="I15" s="65"/>
      <c r="J15" s="26"/>
      <c r="K15" s="23"/>
    </row>
    <row r="16" spans="2:15" ht="14.5" x14ac:dyDescent="0.25">
      <c r="B16" s="67" t="s">
        <v>26</v>
      </c>
      <c r="C16" s="68">
        <f>C10</f>
        <v>850</v>
      </c>
      <c r="D16" s="69">
        <f>D10</f>
        <v>1800</v>
      </c>
      <c r="E16" s="69">
        <f t="shared" ref="E16:I16" si="1">E10</f>
        <v>1650</v>
      </c>
      <c r="F16" s="69">
        <f t="shared" si="1"/>
        <v>1650</v>
      </c>
      <c r="G16" s="70">
        <f t="shared" si="1"/>
        <v>1650</v>
      </c>
      <c r="H16" s="68">
        <f t="shared" si="1"/>
        <v>1650</v>
      </c>
      <c r="I16" s="70">
        <f t="shared" si="1"/>
        <v>1650</v>
      </c>
      <c r="J16" s="24"/>
      <c r="K16" s="25"/>
    </row>
    <row r="17" spans="2:11" ht="14.5" x14ac:dyDescent="0.25">
      <c r="B17" s="67" t="s">
        <v>25</v>
      </c>
      <c r="C17" s="68">
        <v>2</v>
      </c>
      <c r="D17" s="69">
        <v>4</v>
      </c>
      <c r="E17" s="69">
        <v>0</v>
      </c>
      <c r="F17" s="69">
        <v>4</v>
      </c>
      <c r="G17" s="70">
        <v>4</v>
      </c>
      <c r="H17" s="68">
        <v>4</v>
      </c>
      <c r="I17" s="70">
        <v>4</v>
      </c>
      <c r="J17" s="27"/>
      <c r="K17" s="28"/>
    </row>
    <row r="18" spans="2:11" ht="15" thickBot="1" x14ac:dyDescent="0.3">
      <c r="B18" s="79" t="s">
        <v>27</v>
      </c>
      <c r="C18" s="72">
        <f t="shared" ref="C18:I18" si="2">C16*C17*NOK_to_EUR</f>
        <v>158.1</v>
      </c>
      <c r="D18" s="73">
        <f t="shared" si="2"/>
        <v>669.6</v>
      </c>
      <c r="E18" s="73">
        <f t="shared" si="2"/>
        <v>0</v>
      </c>
      <c r="F18" s="73">
        <f t="shared" si="2"/>
        <v>613.79999999999995</v>
      </c>
      <c r="G18" s="74">
        <f t="shared" si="2"/>
        <v>613.79999999999995</v>
      </c>
      <c r="H18" s="72">
        <f t="shared" si="2"/>
        <v>613.79999999999995</v>
      </c>
      <c r="I18" s="74">
        <f t="shared" si="2"/>
        <v>613.79999999999995</v>
      </c>
      <c r="J18" s="22"/>
      <c r="K18" s="12"/>
    </row>
    <row r="19" spans="2:11" ht="38.5" x14ac:dyDescent="0.25">
      <c r="B19" s="80" t="s">
        <v>40</v>
      </c>
      <c r="C19" s="64"/>
      <c r="D19" s="64"/>
      <c r="E19" s="64"/>
      <c r="F19" s="64"/>
      <c r="G19" s="64"/>
      <c r="H19" s="63"/>
      <c r="I19" s="65"/>
      <c r="J19" s="26"/>
      <c r="K19" s="23"/>
    </row>
    <row r="20" spans="2:11" ht="14.5" x14ac:dyDescent="0.25">
      <c r="B20" s="81" t="s">
        <v>26</v>
      </c>
      <c r="C20" s="82">
        <f>C10</f>
        <v>850</v>
      </c>
      <c r="D20" s="69">
        <f t="shared" ref="D20:I20" si="3">D10</f>
        <v>1800</v>
      </c>
      <c r="E20" s="69">
        <f t="shared" si="3"/>
        <v>1650</v>
      </c>
      <c r="F20" s="69">
        <f t="shared" si="3"/>
        <v>1650</v>
      </c>
      <c r="G20" s="83">
        <f t="shared" si="3"/>
        <v>1650</v>
      </c>
      <c r="H20" s="68">
        <f t="shared" si="3"/>
        <v>1650</v>
      </c>
      <c r="I20" s="70">
        <f t="shared" si="3"/>
        <v>1650</v>
      </c>
      <c r="J20" s="27"/>
      <c r="K20" s="28"/>
    </row>
    <row r="21" spans="2:11" ht="14.5" x14ac:dyDescent="0.25">
      <c r="B21" s="81" t="s">
        <v>25</v>
      </c>
      <c r="C21" s="82">
        <v>0</v>
      </c>
      <c r="D21" s="69">
        <v>4</v>
      </c>
      <c r="E21" s="69">
        <v>0</v>
      </c>
      <c r="F21" s="69">
        <v>4</v>
      </c>
      <c r="G21" s="83">
        <v>4</v>
      </c>
      <c r="H21" s="68">
        <v>4</v>
      </c>
      <c r="I21" s="70">
        <v>4</v>
      </c>
      <c r="J21" s="27"/>
      <c r="K21" s="28"/>
    </row>
    <row r="22" spans="2:11" ht="15" thickBot="1" x14ac:dyDescent="0.3">
      <c r="B22" s="84" t="s">
        <v>27</v>
      </c>
      <c r="C22" s="85">
        <f t="shared" ref="C22:I22" si="4">C20*C21*NOK_to_EUR</f>
        <v>0</v>
      </c>
      <c r="D22" s="73">
        <f t="shared" si="4"/>
        <v>669.6</v>
      </c>
      <c r="E22" s="73">
        <f t="shared" si="4"/>
        <v>0</v>
      </c>
      <c r="F22" s="73">
        <f t="shared" si="4"/>
        <v>613.79999999999995</v>
      </c>
      <c r="G22" s="86">
        <f t="shared" si="4"/>
        <v>613.79999999999995</v>
      </c>
      <c r="H22" s="72">
        <f t="shared" si="4"/>
        <v>613.79999999999995</v>
      </c>
      <c r="I22" s="74">
        <f t="shared" si="4"/>
        <v>613.79999999999995</v>
      </c>
      <c r="J22" s="22"/>
      <c r="K22" s="12"/>
    </row>
    <row r="23" spans="2:11" ht="4" customHeight="1" thickBot="1" x14ac:dyDescent="0.3">
      <c r="B23" s="19"/>
      <c r="C23" s="20"/>
      <c r="D23" s="20"/>
      <c r="E23" s="20"/>
      <c r="F23" s="20"/>
      <c r="G23" s="20"/>
      <c r="H23" s="20"/>
      <c r="I23" s="20"/>
      <c r="J23" s="20"/>
      <c r="K23" s="21"/>
    </row>
    <row r="24" spans="2:11" ht="30" customHeight="1" x14ac:dyDescent="0.25">
      <c r="B24" s="88" t="s">
        <v>46</v>
      </c>
      <c r="C24" s="89"/>
      <c r="D24" s="90"/>
      <c r="E24" s="90"/>
      <c r="F24" s="90"/>
      <c r="G24" s="91"/>
      <c r="H24" s="89"/>
      <c r="I24" s="91"/>
      <c r="J24" s="92"/>
      <c r="K24" s="34"/>
    </row>
    <row r="25" spans="2:11" ht="24" x14ac:dyDescent="0.25">
      <c r="B25" s="93" t="s">
        <v>28</v>
      </c>
      <c r="C25" s="94">
        <f>'ETN AM Benchmark Initiative'!$C$26-5</f>
        <v>1</v>
      </c>
      <c r="D25" s="95"/>
      <c r="E25" s="95"/>
      <c r="F25" s="95"/>
      <c r="G25" s="96"/>
      <c r="H25" s="97"/>
      <c r="I25" s="96"/>
      <c r="J25" s="98"/>
      <c r="K25" s="36"/>
    </row>
    <row r="26" spans="2:11" ht="14.5" x14ac:dyDescent="0.25">
      <c r="B26" s="99" t="s">
        <v>33</v>
      </c>
      <c r="C26" s="100">
        <f>$C$25*C18</f>
        <v>158.1</v>
      </c>
      <c r="D26" s="101">
        <f t="shared" ref="D26:I26" si="5">$C$25*D18</f>
        <v>669.6</v>
      </c>
      <c r="E26" s="101">
        <f t="shared" si="5"/>
        <v>0</v>
      </c>
      <c r="F26" s="101">
        <f t="shared" si="5"/>
        <v>613.79999999999995</v>
      </c>
      <c r="G26" s="102">
        <f t="shared" si="5"/>
        <v>613.79999999999995</v>
      </c>
      <c r="H26" s="100">
        <f t="shared" si="5"/>
        <v>613.79999999999995</v>
      </c>
      <c r="I26" s="102">
        <f t="shared" si="5"/>
        <v>613.79999999999995</v>
      </c>
      <c r="J26" s="103"/>
      <c r="K26" s="25"/>
    </row>
    <row r="27" spans="2:11" ht="14.5" x14ac:dyDescent="0.25">
      <c r="B27" s="93" t="s">
        <v>35</v>
      </c>
      <c r="C27" s="94">
        <v>0</v>
      </c>
      <c r="D27" s="95"/>
      <c r="E27" s="95"/>
      <c r="F27" s="95"/>
      <c r="G27" s="96"/>
      <c r="H27" s="97"/>
      <c r="I27" s="96"/>
      <c r="J27" s="98"/>
      <c r="K27" s="36"/>
    </row>
    <row r="28" spans="2:11" ht="14.5" x14ac:dyDescent="0.25">
      <c r="B28" s="99" t="s">
        <v>34</v>
      </c>
      <c r="C28" s="100">
        <f>$C$27*C22</f>
        <v>0</v>
      </c>
      <c r="D28" s="101">
        <f t="shared" ref="D28:I28" si="6">$C$27*D22</f>
        <v>0</v>
      </c>
      <c r="E28" s="101">
        <f t="shared" si="6"/>
        <v>0</v>
      </c>
      <c r="F28" s="101">
        <f t="shared" si="6"/>
        <v>0</v>
      </c>
      <c r="G28" s="102">
        <f t="shared" si="6"/>
        <v>0</v>
      </c>
      <c r="H28" s="100">
        <f t="shared" si="6"/>
        <v>0</v>
      </c>
      <c r="I28" s="102">
        <f t="shared" si="6"/>
        <v>0</v>
      </c>
      <c r="J28" s="103"/>
      <c r="K28" s="25"/>
    </row>
    <row r="29" spans="2:11" ht="15" thickBot="1" x14ac:dyDescent="0.3">
      <c r="B29" s="104" t="s">
        <v>30</v>
      </c>
      <c r="C29" s="105">
        <f>C$12+C26+C28</f>
        <v>948.6</v>
      </c>
      <c r="D29" s="109">
        <f>D$12+D26+D28</f>
        <v>5691.6</v>
      </c>
      <c r="E29" s="109">
        <f t="shared" ref="E29:F29" si="7">E$12+E26+E28</f>
        <v>1227.5999999999999</v>
      </c>
      <c r="F29" s="109">
        <f t="shared" si="7"/>
        <v>4296.6000000000004</v>
      </c>
      <c r="G29" s="110">
        <f>G$12+G26+G28</f>
        <v>6751.8</v>
      </c>
      <c r="H29" s="105">
        <f>H$12+H26+H28</f>
        <v>3682.8</v>
      </c>
      <c r="I29" s="110">
        <f>I$12+I26+I28</f>
        <v>3682.8</v>
      </c>
      <c r="J29" s="106"/>
      <c r="K29" s="7"/>
    </row>
    <row r="30" spans="2:11" ht="15" thickBot="1" x14ac:dyDescent="0.3">
      <c r="B30" s="107" t="s">
        <v>29</v>
      </c>
      <c r="C30" s="164">
        <f>SUM(C29:G29)</f>
        <v>18916.2</v>
      </c>
      <c r="D30" s="165"/>
      <c r="E30" s="165"/>
      <c r="F30" s="165"/>
      <c r="G30" s="165"/>
      <c r="H30" s="166">
        <f>H29+I29</f>
        <v>7365.6</v>
      </c>
      <c r="I30" s="167"/>
      <c r="J30" s="108">
        <f>SUM(C30:I30)*J4/100</f>
        <v>3942.2700000000004</v>
      </c>
      <c r="K30" s="29">
        <f>SUM(C30:J30)</f>
        <v>30224.070000000003</v>
      </c>
    </row>
    <row r="31" spans="2:11" ht="3.75" customHeight="1" thickBot="1" x14ac:dyDescent="0.3">
      <c r="B31" s="155"/>
      <c r="C31" s="156"/>
      <c r="D31" s="156"/>
      <c r="E31" s="156"/>
      <c r="F31" s="156"/>
      <c r="G31" s="156"/>
      <c r="H31" s="156"/>
      <c r="I31" s="156"/>
      <c r="J31" s="156"/>
      <c r="K31" s="157"/>
    </row>
    <row r="32" spans="2:11" ht="53" customHeight="1" x14ac:dyDescent="0.25">
      <c r="B32" s="17" t="s">
        <v>45</v>
      </c>
      <c r="C32" s="31"/>
      <c r="D32" s="32"/>
      <c r="E32" s="32"/>
      <c r="F32" s="32"/>
      <c r="G32" s="37"/>
      <c r="H32" s="31"/>
      <c r="I32" s="37"/>
      <c r="J32" s="33"/>
      <c r="K32" s="34"/>
    </row>
    <row r="33" spans="2:14" ht="24" x14ac:dyDescent="0.25">
      <c r="B33" s="45" t="s">
        <v>28</v>
      </c>
      <c r="C33" s="46">
        <f>'ETN AM Benchmark Initiative'!$C$26-5</f>
        <v>1</v>
      </c>
      <c r="D33" s="35"/>
      <c r="E33" s="35"/>
      <c r="F33" s="35"/>
      <c r="G33" s="38"/>
      <c r="H33" s="39"/>
      <c r="I33" s="38"/>
      <c r="J33" s="27"/>
      <c r="K33" s="28"/>
    </row>
    <row r="34" spans="2:14" ht="14.5" x14ac:dyDescent="0.25">
      <c r="B34" s="44" t="s">
        <v>33</v>
      </c>
      <c r="C34" s="50">
        <f>$C$33*C18</f>
        <v>158.1</v>
      </c>
      <c r="D34" s="30">
        <f>$C$33*D18</f>
        <v>669.6</v>
      </c>
      <c r="E34" s="30">
        <f>$C$33*E18</f>
        <v>0</v>
      </c>
      <c r="F34" s="30">
        <f>$C$33*F18</f>
        <v>613.79999999999995</v>
      </c>
      <c r="G34" s="51">
        <f>$C$33*G18</f>
        <v>613.79999999999995</v>
      </c>
      <c r="H34" s="30">
        <f t="shared" ref="H34:I34" si="8">$C$33*H18</f>
        <v>613.79999999999995</v>
      </c>
      <c r="I34" s="51">
        <f t="shared" si="8"/>
        <v>613.79999999999995</v>
      </c>
      <c r="J34" s="27"/>
      <c r="K34" s="28"/>
    </row>
    <row r="35" spans="2:14" ht="14.5" x14ac:dyDescent="0.25">
      <c r="B35" s="45" t="s">
        <v>35</v>
      </c>
      <c r="C35" s="46">
        <f>'ETN AM Benchmark Initiative'!C27</f>
        <v>0</v>
      </c>
      <c r="D35" s="35"/>
      <c r="E35" s="35"/>
      <c r="F35" s="35"/>
      <c r="G35" s="38"/>
      <c r="H35" s="35"/>
      <c r="I35" s="38"/>
      <c r="J35" s="40"/>
      <c r="K35" s="28"/>
    </row>
    <row r="36" spans="2:14" ht="14.5" x14ac:dyDescent="0.25">
      <c r="B36" s="44" t="s">
        <v>32</v>
      </c>
      <c r="C36" s="52">
        <f>$C$35*C22</f>
        <v>0</v>
      </c>
      <c r="D36" s="53">
        <f t="shared" ref="D36:I36" si="9">$C$35*D22</f>
        <v>0</v>
      </c>
      <c r="E36" s="53">
        <f t="shared" si="9"/>
        <v>0</v>
      </c>
      <c r="F36" s="53">
        <f t="shared" si="9"/>
        <v>0</v>
      </c>
      <c r="G36" s="54">
        <f t="shared" si="9"/>
        <v>0</v>
      </c>
      <c r="H36" s="52">
        <f t="shared" si="9"/>
        <v>0</v>
      </c>
      <c r="I36" s="54">
        <f t="shared" si="9"/>
        <v>0</v>
      </c>
      <c r="J36" s="48">
        <f>SUM(C36:I36)*J4/100</f>
        <v>0</v>
      </c>
      <c r="K36" s="49">
        <f>SUM(C36:J36)</f>
        <v>0</v>
      </c>
    </row>
    <row r="37" spans="2:14" ht="15" thickBot="1" x14ac:dyDescent="0.3">
      <c r="B37" s="18" t="s">
        <v>30</v>
      </c>
      <c r="C37" s="42">
        <f>C$12+C34+C36</f>
        <v>948.6</v>
      </c>
      <c r="D37" s="47">
        <f>D$12+D34+D36</f>
        <v>5691.6</v>
      </c>
      <c r="E37" s="47">
        <f t="shared" ref="E37:F37" si="10">E$12+E34+E36</f>
        <v>1227.5999999999999</v>
      </c>
      <c r="F37" s="47">
        <f t="shared" si="10"/>
        <v>4296.6000000000004</v>
      </c>
      <c r="G37" s="43">
        <f>G$12+G34+G36</f>
        <v>6751.8</v>
      </c>
      <c r="H37" s="42">
        <f>H$12+H34+H36</f>
        <v>3682.8</v>
      </c>
      <c r="I37" s="43">
        <f>I$12+I34+I36</f>
        <v>3682.8</v>
      </c>
      <c r="J37" s="22"/>
      <c r="K37" s="7"/>
    </row>
    <row r="38" spans="2:14" ht="15" thickBot="1" x14ac:dyDescent="0.3">
      <c r="B38" s="60"/>
      <c r="C38" s="158">
        <f>SUM(C37:G37)</f>
        <v>18916.2</v>
      </c>
      <c r="D38" s="159"/>
      <c r="E38" s="159"/>
      <c r="F38" s="159"/>
      <c r="G38" s="160"/>
      <c r="H38" s="158">
        <f>H37+I37</f>
        <v>7365.6</v>
      </c>
      <c r="I38" s="160"/>
      <c r="J38" s="61">
        <f>SUM(C38:I38)*J4/100</f>
        <v>3942.2700000000004</v>
      </c>
      <c r="K38" s="29">
        <f>SUM(C38:J38)</f>
        <v>30224.070000000003</v>
      </c>
    </row>
    <row r="40" spans="2:14" ht="14.5" x14ac:dyDescent="0.25">
      <c r="B40" s="15" t="s">
        <v>2</v>
      </c>
      <c r="C40" s="14"/>
      <c r="D40" s="14"/>
      <c r="E40" s="14"/>
      <c r="F40" s="14"/>
      <c r="G40" s="14"/>
      <c r="H40" s="14"/>
      <c r="I40" s="14"/>
      <c r="J40" s="14"/>
      <c r="K40" s="14"/>
      <c r="L40" s="14"/>
      <c r="M40" s="14"/>
      <c r="N40" s="14"/>
    </row>
    <row r="42" spans="2:14" ht="14.5" x14ac:dyDescent="0.25">
      <c r="B42" s="4" t="s">
        <v>8</v>
      </c>
      <c r="C42" s="2"/>
      <c r="D42" s="1">
        <v>7000</v>
      </c>
      <c r="E42" t="s">
        <v>3</v>
      </c>
    </row>
    <row r="43" spans="2:14" ht="14.5" x14ac:dyDescent="0.25">
      <c r="B43" s="3" t="s">
        <v>4</v>
      </c>
      <c r="D43" s="1">
        <v>4218</v>
      </c>
      <c r="E43" t="s">
        <v>5</v>
      </c>
    </row>
    <row r="44" spans="2:14" ht="14.5" x14ac:dyDescent="0.25">
      <c r="B44" s="4" t="s">
        <v>6</v>
      </c>
      <c r="D44" s="1">
        <v>3900</v>
      </c>
      <c r="E44" t="s">
        <v>7</v>
      </c>
    </row>
    <row r="45" spans="2:14" x14ac:dyDescent="0.25">
      <c r="B45" s="9"/>
    </row>
    <row r="46" spans="2:14" ht="14.5" x14ac:dyDescent="0.35">
      <c r="B46" s="8" t="s">
        <v>20</v>
      </c>
      <c r="D46" s="10">
        <f>SUM(D42:D44)</f>
        <v>15118</v>
      </c>
    </row>
    <row r="47" spans="2:14" ht="14.5" x14ac:dyDescent="0.35">
      <c r="B47" s="8" t="s">
        <v>21</v>
      </c>
      <c r="D47" s="10">
        <f>D43+D44</f>
        <v>8118</v>
      </c>
      <c r="E47" t="s">
        <v>22</v>
      </c>
    </row>
    <row r="51" spans="3:6" x14ac:dyDescent="0.25">
      <c r="C51" s="9"/>
      <c r="D51" s="59"/>
      <c r="E51" s="59"/>
      <c r="F51" s="59"/>
    </row>
    <row r="52" spans="3:6" x14ac:dyDescent="0.25">
      <c r="C52" s="9"/>
      <c r="D52" s="59"/>
      <c r="E52" s="59"/>
      <c r="F52" s="59"/>
    </row>
    <row r="53" spans="3:6" x14ac:dyDescent="0.25">
      <c r="C53" s="9"/>
      <c r="D53" s="59"/>
      <c r="E53" s="59"/>
      <c r="F53" s="59"/>
    </row>
    <row r="54" spans="3:6" x14ac:dyDescent="0.25">
      <c r="C54" s="9"/>
      <c r="D54" s="59"/>
      <c r="E54" s="59"/>
      <c r="F54" s="59"/>
    </row>
    <row r="55" spans="3:6" x14ac:dyDescent="0.25">
      <c r="C55" s="9"/>
      <c r="D55" s="9"/>
      <c r="E55" s="9"/>
      <c r="F55" s="9"/>
    </row>
    <row r="56" spans="3:6" x14ac:dyDescent="0.25">
      <c r="C56" s="9"/>
      <c r="D56" s="9"/>
      <c r="E56" s="9"/>
      <c r="F56" s="9"/>
    </row>
    <row r="57" spans="3:6" x14ac:dyDescent="0.25">
      <c r="C57" s="9"/>
      <c r="D57" s="9"/>
      <c r="E57" s="9"/>
      <c r="F57" s="9"/>
    </row>
  </sheetData>
  <mergeCells count="20">
    <mergeCell ref="B31:K31"/>
    <mergeCell ref="C38:G38"/>
    <mergeCell ref="H38:I38"/>
    <mergeCell ref="H7:H8"/>
    <mergeCell ref="I7:I8"/>
    <mergeCell ref="C13:G13"/>
    <mergeCell ref="H13:I13"/>
    <mergeCell ref="B14:K14"/>
    <mergeCell ref="C30:G30"/>
    <mergeCell ref="H30:I30"/>
    <mergeCell ref="C6:G6"/>
    <mergeCell ref="H6:I6"/>
    <mergeCell ref="J6:J8"/>
    <mergeCell ref="K6:K8"/>
    <mergeCell ref="B7:B8"/>
    <mergeCell ref="C7:C8"/>
    <mergeCell ref="D7:D8"/>
    <mergeCell ref="E7:E8"/>
    <mergeCell ref="F7:F8"/>
    <mergeCell ref="G7:G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E432-DD73-4A11-83F2-D18ADDA04183}">
  <dimension ref="B1:O12"/>
  <sheetViews>
    <sheetView topLeftCell="F1" workbookViewId="0">
      <selection activeCell="M8" sqref="M8:O8"/>
    </sheetView>
  </sheetViews>
  <sheetFormatPr defaultRowHeight="11.5" x14ac:dyDescent="0.25"/>
  <cols>
    <col min="1" max="1" width="2.796875" customWidth="1"/>
    <col min="2" max="2" width="14.69921875" customWidth="1"/>
    <col min="3" max="3" width="37.69921875" customWidth="1"/>
    <col min="4" max="4" width="16.5" customWidth="1"/>
    <col min="5" max="5" width="16.19921875" customWidth="1"/>
    <col min="6" max="6" width="16.5" customWidth="1"/>
    <col min="7" max="7" width="15.5" customWidth="1"/>
    <col min="8" max="8" width="13.3984375" customWidth="1"/>
    <col min="9" max="9" width="15.8984375" customWidth="1"/>
    <col min="10" max="10" width="15.796875" customWidth="1"/>
    <col min="11" max="11" width="15" customWidth="1"/>
    <col min="12" max="12" width="17.09765625" customWidth="1"/>
    <col min="13" max="13" width="26.19921875" customWidth="1"/>
    <col min="14" max="14" width="14.59765625" customWidth="1"/>
    <col min="15" max="15" width="21.8984375" customWidth="1"/>
  </cols>
  <sheetData>
    <row r="1" spans="2:15" ht="14.5" x14ac:dyDescent="0.25">
      <c r="B1" s="128" t="s">
        <v>53</v>
      </c>
      <c r="C1" s="129"/>
      <c r="D1" s="129"/>
      <c r="E1" s="129"/>
      <c r="F1" s="129"/>
      <c r="G1" s="129"/>
      <c r="H1" s="129"/>
      <c r="I1" s="129"/>
      <c r="J1" s="129"/>
      <c r="K1" s="129"/>
      <c r="L1" s="129"/>
      <c r="M1" s="129"/>
      <c r="N1" s="129"/>
      <c r="O1" s="129"/>
    </row>
    <row r="3" spans="2:15" ht="12" thickBot="1" x14ac:dyDescent="0.3"/>
    <row r="4" spans="2:15" ht="23.5" thickBot="1" x14ac:dyDescent="0.3">
      <c r="C4" s="130" t="s">
        <v>54</v>
      </c>
      <c r="D4" s="130" t="s">
        <v>55</v>
      </c>
      <c r="E4" s="131" t="s">
        <v>56</v>
      </c>
      <c r="F4" s="171" t="s">
        <v>4</v>
      </c>
      <c r="G4" s="171"/>
      <c r="H4" s="171"/>
      <c r="I4" s="171"/>
      <c r="J4" s="171"/>
      <c r="K4" s="171"/>
      <c r="L4" s="171"/>
      <c r="M4" s="171" t="s">
        <v>57</v>
      </c>
      <c r="N4" s="171"/>
      <c r="O4" s="171"/>
    </row>
    <row r="5" spans="2:15" s="134" customFormat="1" ht="53" thickBot="1" x14ac:dyDescent="0.3">
      <c r="B5" s="132" t="s">
        <v>58</v>
      </c>
      <c r="C5" s="133" t="s">
        <v>59</v>
      </c>
      <c r="D5" s="133" t="s">
        <v>60</v>
      </c>
      <c r="E5" s="133" t="s">
        <v>61</v>
      </c>
      <c r="F5" s="133" t="s">
        <v>62</v>
      </c>
      <c r="G5" s="133" t="s">
        <v>63</v>
      </c>
      <c r="H5" s="133" t="s">
        <v>64</v>
      </c>
      <c r="I5" s="133" t="s">
        <v>65</v>
      </c>
      <c r="J5" s="133" t="s">
        <v>66</v>
      </c>
      <c r="K5" s="133" t="s">
        <v>67</v>
      </c>
      <c r="L5" s="133" t="s">
        <v>68</v>
      </c>
      <c r="M5" s="133" t="s">
        <v>69</v>
      </c>
      <c r="N5" s="133" t="s">
        <v>70</v>
      </c>
      <c r="O5" s="133" t="s">
        <v>71</v>
      </c>
    </row>
    <row r="6" spans="2:15" ht="20.5" thickBot="1" x14ac:dyDescent="0.3">
      <c r="B6" s="132" t="s">
        <v>72</v>
      </c>
      <c r="C6" s="135" t="s">
        <v>73</v>
      </c>
      <c r="D6" s="135" t="s">
        <v>73</v>
      </c>
      <c r="E6" s="135" t="s">
        <v>73</v>
      </c>
      <c r="F6" s="136" t="s">
        <v>74</v>
      </c>
      <c r="G6" s="136" t="s">
        <v>75</v>
      </c>
      <c r="H6" s="136" t="s">
        <v>75</v>
      </c>
      <c r="I6" s="136" t="s">
        <v>76</v>
      </c>
      <c r="J6" s="136" t="s">
        <v>75</v>
      </c>
      <c r="K6" s="135" t="s">
        <v>77</v>
      </c>
      <c r="L6" s="135" t="s">
        <v>78</v>
      </c>
      <c r="M6" s="136" t="s">
        <v>75</v>
      </c>
      <c r="N6" s="136" t="s">
        <v>75</v>
      </c>
      <c r="O6" s="136" t="s">
        <v>75</v>
      </c>
    </row>
    <row r="7" spans="2:15" ht="12" thickBot="1" x14ac:dyDescent="0.3">
      <c r="B7" s="172" t="s">
        <v>79</v>
      </c>
      <c r="C7" s="173">
        <f>100*70</f>
        <v>7000</v>
      </c>
      <c r="D7" s="173">
        <v>0</v>
      </c>
      <c r="E7" s="173">
        <v>0</v>
      </c>
      <c r="F7" s="137">
        <f>135*12</f>
        <v>1620</v>
      </c>
      <c r="G7" s="137">
        <f>65*3</f>
        <v>195</v>
      </c>
      <c r="H7" s="137">
        <v>500</v>
      </c>
      <c r="I7" s="137">
        <f>160/3*10</f>
        <v>533.33333333333337</v>
      </c>
      <c r="J7" s="137">
        <v>70</v>
      </c>
      <c r="K7" s="137">
        <v>400</v>
      </c>
      <c r="L7" s="137">
        <v>900</v>
      </c>
      <c r="M7" s="137">
        <v>1200</v>
      </c>
      <c r="N7" s="137">
        <v>700</v>
      </c>
      <c r="O7" s="137">
        <v>2000</v>
      </c>
    </row>
    <row r="8" spans="2:15" ht="40" customHeight="1" thickBot="1" x14ac:dyDescent="0.3">
      <c r="B8" s="172"/>
      <c r="C8" s="173"/>
      <c r="D8" s="173"/>
      <c r="E8" s="173"/>
      <c r="F8" s="173">
        <f>SUM(F7:L7)</f>
        <v>4218.3333333333339</v>
      </c>
      <c r="G8" s="173"/>
      <c r="H8" s="173"/>
      <c r="I8" s="173"/>
      <c r="J8" s="173"/>
      <c r="K8" s="173"/>
      <c r="L8" s="173"/>
      <c r="M8" s="173">
        <f>SUM(M7:O7)</f>
        <v>3900</v>
      </c>
      <c r="N8" s="173"/>
      <c r="O8" s="173"/>
    </row>
    <row r="9" spans="2:15" ht="4" customHeight="1" thickBot="1" x14ac:dyDescent="0.3">
      <c r="B9" s="168"/>
      <c r="C9" s="169"/>
      <c r="D9" s="169"/>
      <c r="E9" s="169"/>
      <c r="F9" s="169"/>
      <c r="G9" s="169"/>
      <c r="H9" s="169"/>
      <c r="I9" s="169"/>
      <c r="J9" s="169"/>
      <c r="K9" s="169"/>
      <c r="L9" s="169"/>
      <c r="M9" s="169"/>
      <c r="N9" s="169"/>
      <c r="O9" s="170"/>
    </row>
    <row r="10" spans="2:15" ht="141.5" customHeight="1" thickBot="1" x14ac:dyDescent="0.3">
      <c r="B10" s="138" t="s">
        <v>80</v>
      </c>
      <c r="C10" s="139"/>
      <c r="D10" s="139"/>
      <c r="E10" s="139"/>
      <c r="F10" s="140" t="s">
        <v>81</v>
      </c>
      <c r="G10" s="140" t="s">
        <v>82</v>
      </c>
      <c r="H10" s="115"/>
      <c r="I10" s="140" t="s">
        <v>83</v>
      </c>
      <c r="J10" s="140" t="s">
        <v>84</v>
      </c>
      <c r="K10" s="115"/>
      <c r="L10" s="140" t="s">
        <v>85</v>
      </c>
      <c r="M10" s="140" t="s">
        <v>86</v>
      </c>
      <c r="N10" s="140" t="s">
        <v>87</v>
      </c>
      <c r="O10" s="140" t="s">
        <v>88</v>
      </c>
    </row>
    <row r="11" spans="2:15" ht="5" customHeight="1" thickBot="1" x14ac:dyDescent="0.3">
      <c r="B11" s="168"/>
      <c r="C11" s="169"/>
      <c r="D11" s="169"/>
      <c r="E11" s="169"/>
      <c r="F11" s="169"/>
      <c r="G11" s="169"/>
      <c r="H11" s="169"/>
      <c r="I11" s="169"/>
      <c r="J11" s="169"/>
      <c r="K11" s="169"/>
      <c r="L11" s="169"/>
      <c r="M11" s="169"/>
      <c r="N11" s="169"/>
      <c r="O11" s="170"/>
    </row>
    <row r="12" spans="2:15" ht="130.5" thickBot="1" x14ac:dyDescent="0.3">
      <c r="B12" s="138" t="s">
        <v>89</v>
      </c>
      <c r="C12" s="139" t="s">
        <v>90</v>
      </c>
      <c r="D12" s="139" t="s">
        <v>91</v>
      </c>
      <c r="E12" s="139" t="s">
        <v>92</v>
      </c>
      <c r="F12" s="139" t="s">
        <v>93</v>
      </c>
      <c r="G12" s="139" t="s">
        <v>94</v>
      </c>
      <c r="H12" s="139" t="s">
        <v>95</v>
      </c>
      <c r="I12" s="139" t="s">
        <v>96</v>
      </c>
      <c r="J12" s="139" t="s">
        <v>97</v>
      </c>
      <c r="K12" s="139" t="s">
        <v>98</v>
      </c>
      <c r="L12" s="139" t="s">
        <v>99</v>
      </c>
      <c r="M12" s="139" t="s">
        <v>100</v>
      </c>
      <c r="N12" s="139" t="s">
        <v>101</v>
      </c>
      <c r="O12" s="139" t="s">
        <v>102</v>
      </c>
    </row>
  </sheetData>
  <mergeCells count="10">
    <mergeCell ref="B9:O9"/>
    <mergeCell ref="B11:O11"/>
    <mergeCell ref="F4:L4"/>
    <mergeCell ref="M4:O4"/>
    <mergeCell ref="B7:B8"/>
    <mergeCell ref="C7:C8"/>
    <mergeCell ref="D7:D8"/>
    <mergeCell ref="E7:E8"/>
    <mergeCell ref="F8:L8"/>
    <mergeCell ref="M8:O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ETN AM Benchmark Initiative</vt:lpstr>
      <vt:lpstr>1. Third Party</vt:lpstr>
      <vt:lpstr>2. Testing Program</vt:lpstr>
      <vt:lpstr>'1. Third Party'!NOK_to_EUR</vt:lpstr>
    </vt:vector>
  </TitlesOfParts>
  <Company>Laborelec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Nardone Steve</dc:creator>
  <cp:lastModifiedBy>Valentin Moens</cp:lastModifiedBy>
  <dcterms:created xsi:type="dcterms:W3CDTF">2020-10-01T09:28:04Z</dcterms:created>
  <dcterms:modified xsi:type="dcterms:W3CDTF">2021-07-23T16:44:51Z</dcterms:modified>
</cp:coreProperties>
</file>